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ThisWorkbook"/>
  <bookViews>
    <workbookView xWindow="-45" yWindow="-90" windowWidth="20730" windowHeight="9915" tabRatio="885"/>
  </bookViews>
  <sheets>
    <sheet name="説明その他" sheetId="1" r:id="rId1"/>
    <sheet name="賞与" sheetId="9" r:id="rId2"/>
    <sheet name="社員支払明細書" sheetId="2" r:id="rId3"/>
    <sheet name="時給支払明細書" sheetId="3" r:id="rId4"/>
    <sheet name="☆Start" sheetId="8" r:id="rId5"/>
    <sheet name="集計元帳" sheetId="4" r:id="rId6"/>
    <sheet name="時給社員A" sheetId="5" r:id="rId7"/>
    <sheet name="時給社員B" sheetId="6" r:id="rId8"/>
  </sheets>
  <definedNames>
    <definedName name="Z_BDAB181F_01EB_4436_B964_476139DF42C7_.wvu.Rows" localSheetId="5" hidden="1">集計元帳!$35:$35,集計元帳!$36:$49</definedName>
  </definedNames>
  <calcPr calcId="145621" fullPrecision="0"/>
  <customWorkbookViews>
    <customWorkbookView name="  - 個人用ビュー" guid="{BDAB181F-01EB-4436-B964-476139DF42C7}" mergeInterval="0" personalView="1" maximized="1" windowWidth="1012" windowHeight="578" tabRatio="885" activeSheetId="4"/>
  </customWorkbookViews>
</workbook>
</file>

<file path=xl/calcChain.xml><?xml version="1.0" encoding="utf-8"?>
<calcChain xmlns="http://schemas.openxmlformats.org/spreadsheetml/2006/main">
  <c r="AM353" i="1" l="1"/>
  <c r="AN353" i="1" s="1"/>
  <c r="AM352" i="1"/>
  <c r="AN352" i="1" s="1"/>
  <c r="AM351" i="1"/>
  <c r="AN351" i="1" s="1"/>
  <c r="AM350" i="1"/>
  <c r="AN350" i="1" s="1"/>
  <c r="AM349" i="1"/>
  <c r="AN349" i="1" s="1"/>
  <c r="AM348" i="1"/>
  <c r="AN348" i="1" s="1"/>
  <c r="AM347" i="1"/>
  <c r="AN347" i="1" s="1"/>
  <c r="AM346" i="1"/>
  <c r="AN346" i="1" s="1"/>
  <c r="AM345" i="1"/>
  <c r="AN345" i="1" s="1"/>
  <c r="AM344" i="1"/>
  <c r="AN344" i="1" s="1"/>
  <c r="AM343" i="1"/>
  <c r="AN343" i="1" s="1"/>
  <c r="AM342" i="1"/>
  <c r="AN342" i="1" s="1"/>
  <c r="AM341" i="1"/>
  <c r="AN341" i="1" s="1"/>
  <c r="AM340" i="1"/>
  <c r="AN340" i="1" s="1"/>
  <c r="AM339" i="1"/>
  <c r="AN339" i="1" s="1"/>
  <c r="AM338" i="1"/>
  <c r="AN338" i="1" s="1"/>
  <c r="AM337" i="1"/>
  <c r="AN337" i="1" s="1"/>
  <c r="AM336" i="1"/>
  <c r="AN336" i="1" s="1"/>
  <c r="AM335" i="1"/>
  <c r="AN335" i="1" s="1"/>
  <c r="AM334" i="1"/>
  <c r="AN334" i="1" s="1"/>
  <c r="AM333" i="1"/>
  <c r="AN333" i="1" s="1"/>
  <c r="AM332" i="1"/>
  <c r="AN332" i="1" s="1"/>
  <c r="AM331" i="1"/>
  <c r="AN331" i="1" s="1"/>
  <c r="AM330" i="1"/>
  <c r="AN330" i="1" s="1"/>
  <c r="AM329" i="1"/>
  <c r="AN329" i="1" s="1"/>
  <c r="AM328" i="1"/>
  <c r="AN328" i="1" s="1"/>
  <c r="AM327" i="1"/>
  <c r="AN327" i="1" s="1"/>
  <c r="AM326" i="1"/>
  <c r="AN326" i="1" s="1"/>
  <c r="AM325" i="1"/>
  <c r="AN325" i="1" s="1"/>
  <c r="AM324" i="1"/>
  <c r="AN324" i="1" s="1"/>
  <c r="AM323" i="1"/>
  <c r="AN323" i="1" s="1"/>
  <c r="AM322" i="1"/>
  <c r="AN322" i="1" s="1"/>
  <c r="AM321" i="1"/>
  <c r="AN321" i="1" s="1"/>
  <c r="AM320" i="1"/>
  <c r="AN320" i="1" s="1"/>
  <c r="AM319" i="1"/>
  <c r="AN319" i="1" s="1"/>
  <c r="AM318" i="1"/>
  <c r="AN318" i="1" s="1"/>
  <c r="AM317" i="1"/>
  <c r="AN317" i="1" s="1"/>
  <c r="AM316" i="1"/>
  <c r="AN316" i="1" s="1"/>
  <c r="AM315" i="1"/>
  <c r="AN315" i="1" s="1"/>
  <c r="AM314" i="1"/>
  <c r="AN314" i="1" s="1"/>
  <c r="AM313" i="1"/>
  <c r="AN313" i="1" s="1"/>
  <c r="AM312" i="1"/>
  <c r="AN312" i="1" s="1"/>
  <c r="AM311" i="1"/>
  <c r="AN311" i="1" s="1"/>
  <c r="AM310" i="1"/>
  <c r="AN310" i="1" s="1"/>
  <c r="AM309" i="1"/>
  <c r="AN309" i="1" s="1"/>
  <c r="AM308" i="1"/>
  <c r="AN308" i="1" s="1"/>
  <c r="AM307" i="1"/>
  <c r="AN307" i="1" s="1"/>
  <c r="AM306" i="1"/>
  <c r="AN306" i="1" s="1"/>
  <c r="AM305" i="1"/>
  <c r="AN305" i="1" s="1"/>
  <c r="AM304" i="1"/>
  <c r="AN304" i="1" s="1"/>
  <c r="AM303" i="1"/>
  <c r="AN303" i="1" s="1"/>
  <c r="AM302" i="1"/>
  <c r="AN302" i="1" s="1"/>
  <c r="AM301" i="1"/>
  <c r="AN301" i="1" s="1"/>
  <c r="AM300" i="1"/>
  <c r="AN300" i="1" s="1"/>
  <c r="AM299" i="1"/>
  <c r="AN299" i="1" s="1"/>
  <c r="AM298" i="1"/>
  <c r="AN298" i="1" s="1"/>
  <c r="AM297" i="1"/>
  <c r="AN297" i="1" s="1"/>
  <c r="AM296" i="1"/>
  <c r="AN296" i="1" s="1"/>
  <c r="AM295" i="1"/>
  <c r="AN295" i="1" s="1"/>
  <c r="AM294" i="1"/>
  <c r="AN294" i="1" s="1"/>
  <c r="AM293" i="1"/>
  <c r="AN293" i="1" s="1"/>
  <c r="AM292" i="1"/>
  <c r="AN292" i="1" s="1"/>
  <c r="AM291" i="1"/>
  <c r="AN291" i="1" s="1"/>
  <c r="AM290" i="1"/>
  <c r="AN290" i="1" s="1"/>
  <c r="AM289" i="1"/>
  <c r="AN289" i="1" s="1"/>
  <c r="AM288" i="1"/>
  <c r="AN288" i="1" s="1"/>
  <c r="AM287" i="1"/>
  <c r="AN287" i="1" s="1"/>
  <c r="AM286" i="1"/>
  <c r="AN286" i="1" s="1"/>
  <c r="AM285" i="1"/>
  <c r="AN285" i="1" s="1"/>
  <c r="AM284" i="1"/>
  <c r="AN284" i="1" s="1"/>
  <c r="AM283" i="1"/>
  <c r="AN283" i="1" s="1"/>
  <c r="AM282" i="1"/>
  <c r="AN282" i="1" s="1"/>
  <c r="AM281" i="1"/>
  <c r="AN281" i="1" s="1"/>
  <c r="AM280" i="1"/>
  <c r="AN280" i="1" s="1"/>
  <c r="AM279" i="1"/>
  <c r="AN279" i="1" s="1"/>
  <c r="AM278" i="1"/>
  <c r="AN278" i="1" s="1"/>
  <c r="AM277" i="1"/>
  <c r="AN277" i="1" s="1"/>
  <c r="AM276" i="1"/>
  <c r="AN276" i="1" s="1"/>
  <c r="AM275" i="1"/>
  <c r="AN275" i="1" s="1"/>
  <c r="AM274" i="1"/>
  <c r="AN274" i="1" s="1"/>
  <c r="AM273" i="1"/>
  <c r="AN273" i="1" s="1"/>
  <c r="AM272" i="1"/>
  <c r="AN272" i="1" s="1"/>
  <c r="AM271" i="1"/>
  <c r="AN271" i="1" s="1"/>
  <c r="AM270" i="1"/>
  <c r="AN270" i="1" s="1"/>
  <c r="AM269" i="1"/>
  <c r="AN269" i="1" s="1"/>
  <c r="AM268" i="1"/>
  <c r="AN268" i="1" s="1"/>
  <c r="AM267" i="1"/>
  <c r="AN267" i="1" s="1"/>
  <c r="AM266" i="1"/>
  <c r="AN266" i="1" s="1"/>
  <c r="AM265" i="1"/>
  <c r="AN265" i="1" s="1"/>
  <c r="AM264" i="1"/>
  <c r="AN264" i="1" s="1"/>
  <c r="AM263" i="1"/>
  <c r="AN263" i="1" s="1"/>
  <c r="AM262" i="1"/>
  <c r="AN262" i="1" s="1"/>
  <c r="AM261" i="1"/>
  <c r="AN261" i="1" s="1"/>
  <c r="AM260" i="1"/>
  <c r="AN260" i="1" s="1"/>
  <c r="AM259" i="1"/>
  <c r="AN259" i="1" s="1"/>
  <c r="AM258" i="1"/>
  <c r="AN258" i="1" s="1"/>
  <c r="AM257" i="1"/>
  <c r="AN257" i="1" s="1"/>
  <c r="AM256" i="1"/>
  <c r="AN256" i="1" s="1"/>
  <c r="AM255" i="1"/>
  <c r="AN255" i="1" s="1"/>
  <c r="AM254" i="1"/>
  <c r="AN254" i="1" s="1"/>
  <c r="AM253" i="1"/>
  <c r="AN253" i="1" s="1"/>
  <c r="AM252" i="1"/>
  <c r="AN252" i="1" s="1"/>
  <c r="AM251" i="1"/>
  <c r="AN251" i="1" s="1"/>
  <c r="AM250" i="1"/>
  <c r="AN250" i="1" s="1"/>
  <c r="AM249" i="1"/>
  <c r="AN249" i="1" s="1"/>
  <c r="AM248" i="1"/>
  <c r="AN248" i="1" s="1"/>
  <c r="AM247" i="1"/>
  <c r="AN247" i="1" s="1"/>
  <c r="AM246" i="1"/>
  <c r="AN246" i="1" s="1"/>
  <c r="AM245" i="1"/>
  <c r="AN245" i="1" s="1"/>
  <c r="AM244" i="1"/>
  <c r="AN244" i="1" s="1"/>
  <c r="AM243" i="1"/>
  <c r="AN243" i="1" s="1"/>
  <c r="AM242" i="1"/>
  <c r="AN242" i="1" s="1"/>
  <c r="AM241" i="1"/>
  <c r="AN241" i="1" s="1"/>
  <c r="AM240" i="1"/>
  <c r="AN240" i="1" s="1"/>
  <c r="AM239" i="1"/>
  <c r="AN239" i="1" s="1"/>
  <c r="AM238" i="1"/>
  <c r="AN238" i="1" s="1"/>
  <c r="AM237" i="1"/>
  <c r="AN237" i="1" s="1"/>
  <c r="AM236" i="1"/>
  <c r="AN236" i="1" s="1"/>
  <c r="AM235" i="1"/>
  <c r="AN235" i="1" s="1"/>
  <c r="AM234" i="1"/>
  <c r="AN234" i="1" s="1"/>
  <c r="AM233" i="1"/>
  <c r="AN233" i="1" s="1"/>
  <c r="AM232" i="1"/>
  <c r="AN232" i="1" s="1"/>
  <c r="AM231" i="1"/>
  <c r="AN231" i="1" s="1"/>
  <c r="AM230" i="1"/>
  <c r="AN230" i="1" s="1"/>
  <c r="AM229" i="1"/>
  <c r="AN229" i="1" s="1"/>
  <c r="AM228" i="1"/>
  <c r="AN228" i="1" s="1"/>
  <c r="AM227" i="1"/>
  <c r="AN227" i="1" s="1"/>
  <c r="AM226" i="1"/>
  <c r="AN226" i="1" s="1"/>
  <c r="AM225" i="1"/>
  <c r="AN225" i="1" s="1"/>
  <c r="AM224" i="1"/>
  <c r="AN224" i="1" s="1"/>
  <c r="AM223" i="1"/>
  <c r="AN223" i="1" s="1"/>
  <c r="AM222" i="1"/>
  <c r="AN222" i="1" s="1"/>
  <c r="AM221" i="1"/>
  <c r="AN221" i="1" s="1"/>
  <c r="AM220" i="1"/>
  <c r="AN220" i="1" s="1"/>
  <c r="AM219" i="1"/>
  <c r="AN219" i="1" s="1"/>
  <c r="AM218" i="1"/>
  <c r="AN218" i="1" s="1"/>
  <c r="AM217" i="1"/>
  <c r="AN217" i="1" s="1"/>
  <c r="AM216" i="1"/>
  <c r="AN216" i="1" s="1"/>
  <c r="AM215" i="1"/>
  <c r="AN215" i="1" s="1"/>
  <c r="AM214" i="1"/>
  <c r="AN214" i="1" s="1"/>
  <c r="AM213" i="1"/>
  <c r="AN213" i="1" s="1"/>
  <c r="AM212" i="1"/>
  <c r="AN212" i="1" s="1"/>
  <c r="AM211" i="1"/>
  <c r="AN211" i="1" s="1"/>
  <c r="AM210" i="1"/>
  <c r="AN210" i="1" s="1"/>
  <c r="AM209" i="1"/>
  <c r="AN209" i="1" s="1"/>
  <c r="AM208" i="1"/>
  <c r="AN208" i="1" s="1"/>
  <c r="AM207" i="1"/>
  <c r="AN207" i="1" s="1"/>
  <c r="AM206" i="1"/>
  <c r="AN206" i="1" s="1"/>
  <c r="AM205" i="1"/>
  <c r="AN205" i="1" s="1"/>
  <c r="AM204" i="1"/>
  <c r="AN204" i="1" s="1"/>
  <c r="AM203" i="1"/>
  <c r="AN203" i="1" s="1"/>
  <c r="AM202" i="1"/>
  <c r="AN202" i="1" s="1"/>
  <c r="AM201" i="1"/>
  <c r="AN201" i="1" s="1"/>
  <c r="AM200" i="1"/>
  <c r="AN200" i="1" s="1"/>
  <c r="AM199" i="1"/>
  <c r="AN199" i="1" s="1"/>
  <c r="AM198" i="1"/>
  <c r="AN198" i="1" s="1"/>
  <c r="AM197" i="1"/>
  <c r="AN197" i="1" s="1"/>
  <c r="AM196" i="1"/>
  <c r="AN196" i="1" s="1"/>
  <c r="AM195" i="1"/>
  <c r="AN195" i="1" s="1"/>
  <c r="AM194" i="1"/>
  <c r="AN194" i="1" s="1"/>
  <c r="AM193" i="1"/>
  <c r="AN193" i="1" s="1"/>
  <c r="AM192" i="1"/>
  <c r="AN192" i="1" s="1"/>
  <c r="AM191" i="1"/>
  <c r="AN191" i="1" s="1"/>
  <c r="AM190" i="1"/>
  <c r="AN190" i="1" s="1"/>
  <c r="AM189" i="1"/>
  <c r="AN189" i="1" s="1"/>
  <c r="AM188" i="1"/>
  <c r="AN188" i="1" s="1"/>
  <c r="AM187" i="1"/>
  <c r="AN187" i="1" s="1"/>
  <c r="AM186" i="1"/>
  <c r="AN186" i="1" s="1"/>
  <c r="AM185" i="1"/>
  <c r="AN185" i="1" s="1"/>
  <c r="AM184" i="1"/>
  <c r="AN184" i="1" s="1"/>
  <c r="AM183" i="1"/>
  <c r="AN183" i="1" s="1"/>
  <c r="AN182" i="1"/>
  <c r="AM182" i="1"/>
  <c r="AN181" i="1"/>
  <c r="AM181" i="1"/>
  <c r="AN180" i="1"/>
  <c r="AM180" i="1"/>
  <c r="AN179" i="1"/>
  <c r="AM179" i="1"/>
  <c r="AN178" i="1"/>
  <c r="AM178" i="1"/>
  <c r="AN177" i="1"/>
  <c r="AM177" i="1"/>
  <c r="AN176" i="1"/>
  <c r="AM176" i="1"/>
  <c r="AN175" i="1"/>
  <c r="AM175" i="1"/>
  <c r="AN174" i="1"/>
  <c r="AM174" i="1"/>
  <c r="AN173" i="1"/>
  <c r="AM173" i="1"/>
  <c r="AN172" i="1"/>
  <c r="AM172" i="1"/>
  <c r="AN171" i="1"/>
  <c r="AM171" i="1"/>
  <c r="AM170" i="1"/>
  <c r="AN170" i="1" s="1"/>
  <c r="AM169" i="1"/>
  <c r="AN169" i="1" s="1"/>
  <c r="AM168" i="1"/>
  <c r="AN168" i="1" s="1"/>
  <c r="AM167" i="1"/>
  <c r="AN167" i="1" s="1"/>
  <c r="AM166" i="1"/>
  <c r="AN166" i="1" s="1"/>
  <c r="AM165" i="1"/>
  <c r="AN165" i="1" s="1"/>
  <c r="AM164" i="1"/>
  <c r="AN164" i="1" s="1"/>
  <c r="AM163" i="1"/>
  <c r="AN163" i="1" s="1"/>
  <c r="AM162" i="1"/>
  <c r="AN162" i="1" s="1"/>
  <c r="AM161" i="1"/>
  <c r="AN161" i="1" s="1"/>
  <c r="AM160" i="1"/>
  <c r="AN160" i="1" s="1"/>
  <c r="AM159" i="1"/>
  <c r="AN159" i="1" s="1"/>
  <c r="AM158" i="1"/>
  <c r="AN158" i="1" s="1"/>
  <c r="AM157" i="1"/>
  <c r="AN157" i="1" s="1"/>
  <c r="AM156" i="1"/>
  <c r="AN156" i="1" s="1"/>
  <c r="AM155" i="1"/>
  <c r="AN155" i="1" s="1"/>
  <c r="AM154" i="1"/>
  <c r="AN154" i="1" s="1"/>
  <c r="AM153" i="1"/>
  <c r="AN153" i="1" s="1"/>
  <c r="AM152" i="1"/>
  <c r="AN152" i="1" s="1"/>
  <c r="AM151" i="1"/>
  <c r="AN151" i="1" s="1"/>
  <c r="AM150" i="1"/>
  <c r="AN150" i="1" s="1"/>
  <c r="AM149" i="1"/>
  <c r="AN149" i="1" s="1"/>
  <c r="AM148" i="1"/>
  <c r="AN148" i="1" s="1"/>
  <c r="AM147" i="1"/>
  <c r="AN147" i="1" s="1"/>
  <c r="AM146" i="1"/>
  <c r="AN146" i="1" s="1"/>
  <c r="AM145" i="1"/>
  <c r="AN145" i="1" s="1"/>
  <c r="AM144" i="1"/>
  <c r="AN144" i="1" s="1"/>
  <c r="AM143" i="1"/>
  <c r="AN143" i="1" s="1"/>
  <c r="AM142" i="1"/>
  <c r="AN142" i="1" s="1"/>
  <c r="AM141" i="1"/>
  <c r="AN141" i="1" s="1"/>
  <c r="AM140" i="1"/>
  <c r="AN140" i="1" s="1"/>
  <c r="AM139" i="1"/>
  <c r="AN139" i="1" s="1"/>
  <c r="AM138" i="1"/>
  <c r="AN138" i="1" s="1"/>
  <c r="AM137" i="1"/>
  <c r="AN137" i="1" s="1"/>
  <c r="AM136" i="1"/>
  <c r="AN136" i="1" s="1"/>
  <c r="AM135" i="1"/>
  <c r="AN135" i="1" s="1"/>
  <c r="AM134" i="1"/>
  <c r="AN134" i="1" s="1"/>
  <c r="AM133" i="1"/>
  <c r="AN133" i="1" s="1"/>
  <c r="AM132" i="1"/>
  <c r="AN132" i="1" s="1"/>
  <c r="AM131" i="1"/>
  <c r="AN131" i="1" s="1"/>
  <c r="AM130" i="1"/>
  <c r="AN130" i="1" s="1"/>
  <c r="AM129" i="1"/>
  <c r="AN129" i="1" s="1"/>
  <c r="AM128" i="1"/>
  <c r="AN128" i="1" s="1"/>
  <c r="AM127" i="1"/>
  <c r="AN127" i="1" s="1"/>
  <c r="AM126" i="1"/>
  <c r="AN126" i="1" s="1"/>
  <c r="AM125" i="1"/>
  <c r="AN125" i="1" s="1"/>
  <c r="AM124" i="1"/>
  <c r="AN124" i="1" s="1"/>
  <c r="AM123" i="1"/>
  <c r="AN123" i="1" s="1"/>
  <c r="AM122" i="1"/>
  <c r="AN122" i="1" s="1"/>
  <c r="AM121" i="1"/>
  <c r="AN121" i="1" s="1"/>
  <c r="AM120" i="1"/>
  <c r="AN120" i="1" s="1"/>
  <c r="AM119" i="1"/>
  <c r="AN119" i="1" s="1"/>
  <c r="AM118" i="1"/>
  <c r="AN118" i="1" s="1"/>
  <c r="AM117" i="1"/>
  <c r="AN117" i="1" s="1"/>
  <c r="AM116" i="1"/>
  <c r="AN116" i="1" s="1"/>
  <c r="AM115" i="1"/>
  <c r="AN115" i="1" s="1"/>
  <c r="AM114" i="1"/>
  <c r="AN114" i="1" s="1"/>
  <c r="AM113" i="1"/>
  <c r="AN113" i="1" s="1"/>
  <c r="AM112" i="1"/>
  <c r="AN112" i="1" s="1"/>
  <c r="AM111" i="1"/>
  <c r="AN111" i="1" s="1"/>
  <c r="AM110" i="1"/>
  <c r="AN110" i="1" s="1"/>
  <c r="AM109" i="1"/>
  <c r="AN109" i="1" s="1"/>
  <c r="AM108" i="1"/>
  <c r="AN108" i="1" s="1"/>
  <c r="AM107" i="1"/>
  <c r="AN107" i="1" s="1"/>
  <c r="AM106" i="1"/>
  <c r="AN106" i="1" s="1"/>
  <c r="AM105" i="1"/>
  <c r="AN105" i="1" s="1"/>
  <c r="AM104" i="1"/>
  <c r="AN104" i="1" s="1"/>
  <c r="AM103" i="1"/>
  <c r="AN103" i="1" s="1"/>
  <c r="AM102" i="1"/>
  <c r="AN102" i="1" s="1"/>
  <c r="AM101" i="1"/>
  <c r="AN101" i="1" s="1"/>
  <c r="AM100" i="1"/>
  <c r="AN100" i="1" s="1"/>
  <c r="AM99" i="1"/>
  <c r="AN99" i="1" s="1"/>
  <c r="AM98" i="1"/>
  <c r="AN98" i="1" s="1"/>
  <c r="AM97" i="1"/>
  <c r="AN97" i="1" s="1"/>
  <c r="AM96" i="1"/>
  <c r="AN96" i="1" s="1"/>
  <c r="AM95" i="1"/>
  <c r="AN95" i="1" s="1"/>
  <c r="AM94" i="1"/>
  <c r="AN94" i="1" s="1"/>
  <c r="AM93" i="1"/>
  <c r="AN93" i="1" s="1"/>
  <c r="AM92" i="1"/>
  <c r="AN92" i="1" s="1"/>
  <c r="AM91" i="1"/>
  <c r="AN91" i="1" s="1"/>
  <c r="AM90" i="1"/>
  <c r="AN90" i="1" s="1"/>
  <c r="AM89" i="1"/>
  <c r="AN89" i="1" s="1"/>
  <c r="AM88" i="1"/>
  <c r="AN88" i="1" s="1"/>
  <c r="AM87" i="1"/>
  <c r="AN87" i="1" s="1"/>
  <c r="AM86" i="1"/>
  <c r="AN86" i="1" s="1"/>
  <c r="AM85" i="1"/>
  <c r="AN85" i="1" s="1"/>
  <c r="AM84" i="1"/>
  <c r="AN84" i="1" s="1"/>
  <c r="AM83" i="1"/>
  <c r="AN83" i="1" s="1"/>
  <c r="AM82" i="1"/>
  <c r="AN82" i="1" s="1"/>
  <c r="AM81" i="1"/>
  <c r="AN81" i="1" s="1"/>
  <c r="AM80" i="1"/>
  <c r="AN80" i="1" s="1"/>
  <c r="AM79" i="1"/>
  <c r="AN79" i="1" s="1"/>
  <c r="AM78" i="1"/>
  <c r="AN78" i="1" s="1"/>
  <c r="AM77" i="1"/>
  <c r="AN77" i="1" s="1"/>
  <c r="AM76" i="1"/>
  <c r="AN76" i="1" s="1"/>
  <c r="AM75" i="1"/>
  <c r="AN75" i="1" s="1"/>
  <c r="AM74" i="1"/>
  <c r="AN74" i="1" s="1"/>
  <c r="AM73" i="1"/>
  <c r="AN73" i="1" s="1"/>
  <c r="AM72" i="1"/>
  <c r="AN72" i="1" s="1"/>
  <c r="AM71" i="1"/>
  <c r="AN71" i="1" s="1"/>
  <c r="AM70" i="1"/>
  <c r="AN70" i="1" s="1"/>
  <c r="AM69" i="1"/>
  <c r="AN69" i="1" s="1"/>
  <c r="AM68" i="1"/>
  <c r="AN68" i="1" s="1"/>
  <c r="AM67" i="1"/>
  <c r="AN67" i="1" s="1"/>
  <c r="AM66" i="1"/>
  <c r="AN66" i="1" s="1"/>
  <c r="AM65" i="1"/>
  <c r="AN65" i="1" s="1"/>
  <c r="AM64" i="1"/>
  <c r="AN64" i="1" s="1"/>
  <c r="AM63" i="1"/>
  <c r="AN63" i="1" s="1"/>
  <c r="AM62" i="1"/>
  <c r="AN62" i="1" s="1"/>
  <c r="AM61" i="1"/>
  <c r="AN61" i="1" s="1"/>
  <c r="AM60" i="1"/>
  <c r="AN60" i="1" s="1"/>
  <c r="AM59" i="1"/>
  <c r="AN59" i="1" s="1"/>
  <c r="AM58" i="1"/>
  <c r="AN58" i="1" s="1"/>
  <c r="AM57" i="1"/>
  <c r="AN57" i="1" s="1"/>
  <c r="AM56" i="1"/>
  <c r="AN56" i="1" s="1"/>
  <c r="AM55" i="1"/>
  <c r="AN55" i="1" s="1"/>
  <c r="AM54" i="1"/>
  <c r="AN54" i="1" s="1"/>
  <c r="AM53" i="1"/>
  <c r="AN53" i="1" s="1"/>
  <c r="AM52" i="1"/>
  <c r="AN52" i="1" s="1"/>
  <c r="AM51" i="1"/>
  <c r="AN51" i="1" s="1"/>
  <c r="AM50" i="1"/>
  <c r="AN50" i="1" s="1"/>
  <c r="AM49" i="1"/>
  <c r="AN49" i="1" s="1"/>
  <c r="AM48" i="1"/>
  <c r="AN48" i="1" s="1"/>
  <c r="AM47" i="1"/>
  <c r="AN47" i="1" s="1"/>
  <c r="AM46" i="1"/>
  <c r="AN46" i="1" s="1"/>
  <c r="AM45" i="1"/>
  <c r="AN45" i="1" s="1"/>
  <c r="AM44" i="1"/>
  <c r="AN44" i="1" s="1"/>
  <c r="AM43" i="1"/>
  <c r="AN43" i="1" s="1"/>
  <c r="AM42" i="1"/>
  <c r="AN42" i="1" s="1"/>
  <c r="AM41" i="1"/>
  <c r="AN41" i="1" s="1"/>
  <c r="AM40" i="1"/>
  <c r="AN40" i="1" s="1"/>
  <c r="AM39" i="1"/>
  <c r="AN39" i="1" s="1"/>
  <c r="AM38" i="1"/>
  <c r="AN38" i="1" s="1"/>
  <c r="AM37" i="1"/>
  <c r="AN37" i="1" s="1"/>
  <c r="AM36" i="1"/>
  <c r="AN36" i="1" s="1"/>
  <c r="AM35" i="1"/>
  <c r="AN35" i="1" s="1"/>
  <c r="AM34" i="1"/>
  <c r="AN34" i="1" s="1"/>
  <c r="AM33" i="1"/>
  <c r="AN33" i="1" s="1"/>
  <c r="AM32" i="1"/>
  <c r="AN32" i="1" s="1"/>
  <c r="AM31" i="1"/>
  <c r="AN31" i="1" s="1"/>
  <c r="AM30" i="1"/>
  <c r="AN30" i="1" s="1"/>
  <c r="AM29" i="1"/>
  <c r="AN29" i="1" s="1"/>
  <c r="AM28" i="1"/>
  <c r="AN28" i="1" s="1"/>
  <c r="AM27" i="1"/>
  <c r="AN27" i="1" s="1"/>
  <c r="AM26" i="1"/>
  <c r="AN26" i="1" s="1"/>
  <c r="AM25" i="1"/>
  <c r="AN25" i="1" s="1"/>
  <c r="AM24" i="1"/>
  <c r="AN24" i="1" s="1"/>
  <c r="AM23" i="1"/>
  <c r="AN23" i="1" s="1"/>
  <c r="AM22" i="1"/>
  <c r="AN22" i="1" s="1"/>
  <c r="AM21" i="1"/>
  <c r="AN21" i="1" s="1"/>
  <c r="AM20" i="1"/>
  <c r="AN20" i="1" s="1"/>
  <c r="AM19" i="1"/>
  <c r="AN19" i="1" s="1"/>
  <c r="AM18" i="1"/>
  <c r="AN18" i="1" s="1"/>
  <c r="AM17" i="1"/>
  <c r="AN17" i="1" s="1"/>
  <c r="AM16" i="1"/>
  <c r="AN16" i="1" s="1"/>
  <c r="AM15" i="1"/>
  <c r="AN15" i="1" s="1"/>
  <c r="AM14" i="1"/>
  <c r="AN14" i="1" s="1"/>
  <c r="AM13" i="1"/>
  <c r="AN13" i="1" s="1"/>
  <c r="AM12" i="1"/>
  <c r="AN12" i="1" s="1"/>
  <c r="AM11" i="1"/>
  <c r="AN11" i="1" s="1"/>
  <c r="AM10" i="1"/>
  <c r="AN10" i="1" s="1"/>
  <c r="AM9" i="1"/>
  <c r="AN9" i="1" s="1"/>
  <c r="AM8" i="1"/>
  <c r="AN8" i="1" s="1"/>
  <c r="AM7" i="1"/>
  <c r="AN7" i="1" s="1"/>
  <c r="AM6" i="1"/>
  <c r="AN6" i="1" s="1"/>
  <c r="AM5" i="1"/>
  <c r="AN5" i="1" s="1"/>
  <c r="AB19" i="8"/>
  <c r="AB18" i="8"/>
  <c r="AB12" i="8"/>
  <c r="AB11" i="8"/>
  <c r="J34" i="9"/>
  <c r="I34" i="9"/>
  <c r="H34" i="9"/>
  <c r="G34" i="9"/>
  <c r="F34" i="9"/>
  <c r="D34" i="9"/>
  <c r="C34" i="9"/>
  <c r="F36" i="6"/>
  <c r="E5" i="4" s="1"/>
  <c r="J4" i="3" s="1"/>
  <c r="L5" i="6"/>
  <c r="O3" i="6"/>
  <c r="L6" i="6"/>
  <c r="L7" i="6"/>
  <c r="L8" i="6"/>
  <c r="L9" i="6"/>
  <c r="L10" i="6"/>
  <c r="L11" i="6"/>
  <c r="L12" i="6"/>
  <c r="L13" i="6"/>
  <c r="L14" i="6"/>
  <c r="L15" i="6"/>
  <c r="L16" i="6"/>
  <c r="L17" i="6"/>
  <c r="L18" i="6"/>
  <c r="L19" i="6"/>
  <c r="L20" i="6"/>
  <c r="L21" i="6"/>
  <c r="L22" i="6"/>
  <c r="J5" i="6"/>
  <c r="K5" i="6"/>
  <c r="O2" i="6"/>
  <c r="J6" i="6"/>
  <c r="K6" i="6"/>
  <c r="J7" i="6"/>
  <c r="K7" i="6"/>
  <c r="J8" i="6"/>
  <c r="K8" i="6"/>
  <c r="J9" i="6"/>
  <c r="K9" i="6"/>
  <c r="J10" i="6"/>
  <c r="K10" i="6"/>
  <c r="J11" i="6"/>
  <c r="K11" i="6"/>
  <c r="J12" i="6"/>
  <c r="K12" i="6"/>
  <c r="J13" i="6"/>
  <c r="K13" i="6"/>
  <c r="J14" i="6"/>
  <c r="K14" i="6"/>
  <c r="J15" i="6"/>
  <c r="K15" i="6"/>
  <c r="J16" i="6"/>
  <c r="K16" i="6"/>
  <c r="J17" i="6"/>
  <c r="K17" i="6"/>
  <c r="J18" i="6"/>
  <c r="K18" i="6"/>
  <c r="J19" i="6"/>
  <c r="K19" i="6"/>
  <c r="J20" i="6"/>
  <c r="K20" i="6"/>
  <c r="J21" i="6"/>
  <c r="K21" i="6"/>
  <c r="J22" i="6"/>
  <c r="K22" i="6"/>
  <c r="L5" i="5"/>
  <c r="J5" i="5"/>
  <c r="K5" i="5"/>
  <c r="L6" i="5"/>
  <c r="J6" i="5"/>
  <c r="K6" i="5"/>
  <c r="L7" i="5"/>
  <c r="J7" i="5"/>
  <c r="K7" i="5"/>
  <c r="L8" i="5"/>
  <c r="J8" i="5"/>
  <c r="K8" i="5"/>
  <c r="L9" i="5"/>
  <c r="J9" i="5"/>
  <c r="K9" i="5"/>
  <c r="L10" i="5"/>
  <c r="J10" i="5"/>
  <c r="K10" i="5"/>
  <c r="L11" i="5"/>
  <c r="J11" i="5"/>
  <c r="K11" i="5"/>
  <c r="L12" i="5"/>
  <c r="J12" i="5"/>
  <c r="K12" i="5"/>
  <c r="L13" i="5"/>
  <c r="J13" i="5"/>
  <c r="K13" i="5"/>
  <c r="L14" i="5"/>
  <c r="J14" i="5"/>
  <c r="K14" i="5"/>
  <c r="L15" i="5"/>
  <c r="J15" i="5"/>
  <c r="K15" i="5"/>
  <c r="L16" i="5"/>
  <c r="J16" i="5"/>
  <c r="K16" i="5"/>
  <c r="L17" i="5"/>
  <c r="J17" i="5"/>
  <c r="K17" i="5"/>
  <c r="L18" i="5"/>
  <c r="J18" i="5"/>
  <c r="K18" i="5"/>
  <c r="L19" i="5"/>
  <c r="J19" i="5"/>
  <c r="K19" i="5"/>
  <c r="L20" i="5"/>
  <c r="J20" i="5"/>
  <c r="K20" i="5"/>
  <c r="L21" i="5"/>
  <c r="J21" i="5"/>
  <c r="K21" i="5"/>
  <c r="L22" i="5"/>
  <c r="J22" i="5"/>
  <c r="K22" i="5"/>
  <c r="E20" i="4"/>
  <c r="D20" i="4"/>
  <c r="AM381" i="1"/>
  <c r="AN381" i="1" s="1"/>
  <c r="AM380" i="1"/>
  <c r="AN380" i="1" s="1"/>
  <c r="AM379" i="1"/>
  <c r="AN379" i="1" s="1"/>
  <c r="AM378" i="1"/>
  <c r="AN378" i="1" s="1"/>
  <c r="AM377" i="1"/>
  <c r="AN377" i="1" s="1"/>
  <c r="AM376" i="1"/>
  <c r="AN376" i="1" s="1"/>
  <c r="AM375" i="1"/>
  <c r="AN375" i="1" s="1"/>
  <c r="AM374" i="1"/>
  <c r="AN374" i="1" s="1"/>
  <c r="AM373" i="1"/>
  <c r="AN373" i="1" s="1"/>
  <c r="AM372" i="1"/>
  <c r="AN372" i="1" s="1"/>
  <c r="AM371" i="1"/>
  <c r="AN371" i="1" s="1"/>
  <c r="AM370" i="1"/>
  <c r="AN370" i="1" s="1"/>
  <c r="AM369" i="1"/>
  <c r="AN369" i="1" s="1"/>
  <c r="AM368" i="1"/>
  <c r="AN368" i="1" s="1"/>
  <c r="AM367" i="1"/>
  <c r="AN367" i="1" s="1"/>
  <c r="AM366" i="1"/>
  <c r="AN366" i="1" s="1"/>
  <c r="AM365" i="1"/>
  <c r="AN365" i="1" s="1"/>
  <c r="AM364" i="1"/>
  <c r="AN364" i="1" s="1"/>
  <c r="AM363" i="1"/>
  <c r="AN363" i="1" s="1"/>
  <c r="AM362" i="1"/>
  <c r="AN362" i="1" s="1"/>
  <c r="AM361" i="1"/>
  <c r="AN361" i="1" s="1"/>
  <c r="AM360" i="1"/>
  <c r="AN360" i="1" s="1"/>
  <c r="AM359" i="1"/>
  <c r="AN359" i="1" s="1"/>
  <c r="AM358" i="1"/>
  <c r="AN358" i="1" s="1"/>
  <c r="AM357" i="1"/>
  <c r="AN357" i="1" s="1"/>
  <c r="AM356" i="1"/>
  <c r="AN356" i="1" s="1"/>
  <c r="AM355" i="1"/>
  <c r="AN355" i="1" s="1"/>
  <c r="AM354" i="1"/>
  <c r="AN354" i="1" s="1"/>
  <c r="AA21" i="1"/>
  <c r="E31" i="4"/>
  <c r="K16" i="4"/>
  <c r="G16" i="2"/>
  <c r="B22" i="4"/>
  <c r="H18" i="4"/>
  <c r="B20" i="4"/>
  <c r="H16" i="4"/>
  <c r="B16" i="2" s="1"/>
  <c r="F16" i="2" s="1"/>
  <c r="B19" i="4"/>
  <c r="H15" i="4"/>
  <c r="B15" i="2" s="1"/>
  <c r="F15" i="2" s="1"/>
  <c r="J15" i="2" s="1"/>
  <c r="B18" i="4"/>
  <c r="H14" i="4"/>
  <c r="B14" i="2" s="1"/>
  <c r="F14" i="2" s="1"/>
  <c r="J14" i="2" s="1"/>
  <c r="J16" i="4"/>
  <c r="Q12" i="8"/>
  <c r="Q11" i="8"/>
  <c r="Q19" i="8"/>
  <c r="Q18" i="8"/>
  <c r="AC6" i="8"/>
  <c r="T3" i="5" s="1"/>
  <c r="C37" i="8"/>
  <c r="C36" i="8"/>
  <c r="C35" i="8"/>
  <c r="C34" i="8"/>
  <c r="B34" i="8" s="1"/>
  <c r="C33" i="8"/>
  <c r="B33" i="8" s="1"/>
  <c r="C32" i="8"/>
  <c r="C31" i="8"/>
  <c r="B31" i="8"/>
  <c r="C30" i="8"/>
  <c r="C29" i="8"/>
  <c r="C28" i="8"/>
  <c r="B26" i="5"/>
  <c r="C27" i="8"/>
  <c r="B27" i="8"/>
  <c r="C26" i="8"/>
  <c r="C25" i="8"/>
  <c r="C24" i="8"/>
  <c r="C23" i="8"/>
  <c r="C22" i="8"/>
  <c r="B22" i="8" s="1"/>
  <c r="C21" i="8"/>
  <c r="C20" i="8"/>
  <c r="C19" i="8"/>
  <c r="C18" i="8"/>
  <c r="B16" i="5"/>
  <c r="C17" i="8"/>
  <c r="B15" i="6"/>
  <c r="C16" i="8"/>
  <c r="B16" i="8"/>
  <c r="C15" i="8"/>
  <c r="B15" i="8"/>
  <c r="A13" i="5" s="1"/>
  <c r="C14" i="8"/>
  <c r="B14" i="8" s="1"/>
  <c r="A12" i="6" s="1"/>
  <c r="C13" i="8"/>
  <c r="B11" i="6" s="1"/>
  <c r="C12" i="8"/>
  <c r="B12" i="8" s="1"/>
  <c r="C11" i="8"/>
  <c r="C10" i="8"/>
  <c r="B10" i="8"/>
  <c r="A8" i="6" s="1"/>
  <c r="C9" i="8"/>
  <c r="B7" i="6" s="1"/>
  <c r="C8" i="8"/>
  <c r="B8" i="8" s="1"/>
  <c r="C7" i="8"/>
  <c r="B7" i="8" s="1"/>
  <c r="A5" i="6" s="1"/>
  <c r="V19" i="8"/>
  <c r="V18" i="8"/>
  <c r="J60" i="4" s="1"/>
  <c r="V12" i="8"/>
  <c r="V11" i="8"/>
  <c r="F60" i="4"/>
  <c r="J4" i="8"/>
  <c r="L4" i="8"/>
  <c r="L35" i="5"/>
  <c r="O35" i="5"/>
  <c r="J35" i="5"/>
  <c r="K35" i="5"/>
  <c r="M35" i="5"/>
  <c r="L34" i="5"/>
  <c r="O34" i="5" s="1"/>
  <c r="J34" i="5"/>
  <c r="K34" i="5"/>
  <c r="M34" i="5"/>
  <c r="L33" i="5"/>
  <c r="O33" i="5" s="1"/>
  <c r="J33" i="5"/>
  <c r="K33" i="5"/>
  <c r="M33" i="5"/>
  <c r="L32" i="5"/>
  <c r="O32" i="5" s="1"/>
  <c r="J32" i="5"/>
  <c r="K32" i="5"/>
  <c r="M32" i="5"/>
  <c r="L31" i="5"/>
  <c r="J31" i="5"/>
  <c r="K31" i="5"/>
  <c r="M31" i="5"/>
  <c r="L30" i="5"/>
  <c r="J30" i="5"/>
  <c r="K30" i="5"/>
  <c r="M30" i="5"/>
  <c r="L29" i="5"/>
  <c r="J29" i="5"/>
  <c r="K29" i="5"/>
  <c r="M29" i="5"/>
  <c r="L28" i="5"/>
  <c r="J28" i="5"/>
  <c r="K28" i="5"/>
  <c r="M28" i="5"/>
  <c r="L27" i="5"/>
  <c r="J27" i="5"/>
  <c r="K27" i="5"/>
  <c r="M27" i="5"/>
  <c r="L26" i="5"/>
  <c r="J26" i="5"/>
  <c r="K26" i="5"/>
  <c r="M26" i="5"/>
  <c r="L25" i="5"/>
  <c r="J25" i="5"/>
  <c r="K25" i="5"/>
  <c r="M25" i="5"/>
  <c r="L24" i="5"/>
  <c r="J24" i="5"/>
  <c r="K24" i="5"/>
  <c r="M24" i="5"/>
  <c r="L23" i="5"/>
  <c r="J23" i="5"/>
  <c r="K23" i="5"/>
  <c r="M23" i="5"/>
  <c r="M22" i="5"/>
  <c r="M21" i="5"/>
  <c r="M20" i="5"/>
  <c r="M19" i="5"/>
  <c r="M18" i="5"/>
  <c r="M17" i="5"/>
  <c r="M16" i="5"/>
  <c r="M15" i="5"/>
  <c r="M14" i="5"/>
  <c r="M13" i="5"/>
  <c r="M12" i="5"/>
  <c r="M11" i="5"/>
  <c r="M10" i="5"/>
  <c r="M9" i="5"/>
  <c r="M8" i="5"/>
  <c r="M7" i="5"/>
  <c r="M6" i="5"/>
  <c r="M5" i="5"/>
  <c r="D5" i="5"/>
  <c r="D5" i="6" s="1"/>
  <c r="D6" i="5"/>
  <c r="D6" i="6" s="1"/>
  <c r="D7" i="5"/>
  <c r="D7" i="6" s="1"/>
  <c r="D8" i="5"/>
  <c r="D8" i="6" s="1"/>
  <c r="D9" i="5"/>
  <c r="D9" i="6" s="1"/>
  <c r="D10" i="5"/>
  <c r="D10" i="6" s="1"/>
  <c r="D11" i="5"/>
  <c r="D11" i="6" s="1"/>
  <c r="D12" i="5"/>
  <c r="D12" i="6" s="1"/>
  <c r="D13" i="5"/>
  <c r="D13" i="6" s="1"/>
  <c r="D14" i="5"/>
  <c r="D15" i="5"/>
  <c r="D15" i="6" s="1"/>
  <c r="D16" i="5"/>
  <c r="D16" i="6" s="1"/>
  <c r="D17" i="5"/>
  <c r="D17" i="6" s="1"/>
  <c r="D18" i="5"/>
  <c r="D18" i="6" s="1"/>
  <c r="D19" i="5"/>
  <c r="D19" i="6" s="1"/>
  <c r="D20" i="5"/>
  <c r="D20" i="6" s="1"/>
  <c r="D21" i="5"/>
  <c r="D21" i="6" s="1"/>
  <c r="D22" i="5"/>
  <c r="D22" i="6" s="1"/>
  <c r="D23" i="5"/>
  <c r="D23" i="6" s="1"/>
  <c r="D24" i="5"/>
  <c r="D24" i="6" s="1"/>
  <c r="D25" i="5"/>
  <c r="D25" i="6" s="1"/>
  <c r="D26" i="5"/>
  <c r="D26" i="6" s="1"/>
  <c r="D27" i="5"/>
  <c r="D27" i="6" s="1"/>
  <c r="D28" i="5"/>
  <c r="D28" i="6" s="1"/>
  <c r="D29" i="5"/>
  <c r="D29" i="6"/>
  <c r="D30" i="5"/>
  <c r="D30" i="6"/>
  <c r="D31" i="5"/>
  <c r="D31" i="6"/>
  <c r="D32" i="5"/>
  <c r="D32" i="6"/>
  <c r="D33" i="5"/>
  <c r="D33" i="6"/>
  <c r="D34" i="5"/>
  <c r="D34" i="6"/>
  <c r="D35" i="5"/>
  <c r="D35" i="6"/>
  <c r="O2" i="5"/>
  <c r="O3" i="5"/>
  <c r="B31" i="5"/>
  <c r="B15" i="5"/>
  <c r="B10" i="5"/>
  <c r="N40" i="5"/>
  <c r="N39" i="5"/>
  <c r="F36" i="5"/>
  <c r="D5" i="4" s="1"/>
  <c r="E36" i="5"/>
  <c r="D4" i="4"/>
  <c r="B1" i="5"/>
  <c r="B2" i="4"/>
  <c r="A3" i="5"/>
  <c r="L35" i="6"/>
  <c r="J35" i="6"/>
  <c r="K35" i="6"/>
  <c r="M35" i="6"/>
  <c r="L34" i="6"/>
  <c r="J34" i="6"/>
  <c r="K34" i="6"/>
  <c r="M34" i="6"/>
  <c r="L33" i="6"/>
  <c r="J33" i="6"/>
  <c r="K33" i="6"/>
  <c r="M33" i="6"/>
  <c r="L32" i="6"/>
  <c r="J32" i="6"/>
  <c r="K32" i="6"/>
  <c r="M32" i="6"/>
  <c r="L31" i="6"/>
  <c r="J31" i="6"/>
  <c r="K31" i="6"/>
  <c r="M31" i="6"/>
  <c r="L30" i="6"/>
  <c r="J30" i="6"/>
  <c r="K30" i="6"/>
  <c r="M30" i="6"/>
  <c r="L29" i="6"/>
  <c r="J29" i="6"/>
  <c r="K29" i="6"/>
  <c r="M29" i="6"/>
  <c r="L28" i="6"/>
  <c r="J28" i="6"/>
  <c r="K28" i="6"/>
  <c r="M28" i="6"/>
  <c r="L27" i="6"/>
  <c r="J27" i="6"/>
  <c r="K27" i="6"/>
  <c r="M27" i="6"/>
  <c r="L26" i="6"/>
  <c r="J26" i="6"/>
  <c r="K26" i="6"/>
  <c r="M26" i="6"/>
  <c r="L25" i="6"/>
  <c r="J25" i="6"/>
  <c r="K25" i="6"/>
  <c r="M25" i="6"/>
  <c r="L24" i="6"/>
  <c r="J24" i="6"/>
  <c r="K24" i="6"/>
  <c r="M24" i="6"/>
  <c r="L23" i="6"/>
  <c r="J23" i="6"/>
  <c r="K23" i="6"/>
  <c r="M23" i="6"/>
  <c r="M22" i="6"/>
  <c r="M21" i="6"/>
  <c r="M20" i="6"/>
  <c r="M19" i="6"/>
  <c r="M18" i="6"/>
  <c r="M17" i="6"/>
  <c r="M16" i="6"/>
  <c r="M15" i="6"/>
  <c r="M14" i="6"/>
  <c r="M13" i="6"/>
  <c r="M12" i="6"/>
  <c r="M11" i="6"/>
  <c r="M10" i="6"/>
  <c r="M9" i="6"/>
  <c r="M8" i="6"/>
  <c r="M7" i="6"/>
  <c r="M6" i="6"/>
  <c r="M5" i="6"/>
  <c r="D14" i="6"/>
  <c r="B31" i="6"/>
  <c r="B28" i="6"/>
  <c r="E36" i="6"/>
  <c r="E4" i="4"/>
  <c r="B1" i="6"/>
  <c r="A4" i="3"/>
  <c r="H4" i="3" s="1"/>
  <c r="A13" i="3"/>
  <c r="H13" i="3" s="1"/>
  <c r="A12" i="3"/>
  <c r="H12" i="3"/>
  <c r="A11" i="3"/>
  <c r="H11" i="3"/>
  <c r="A10" i="3"/>
  <c r="H10" i="3"/>
  <c r="A9" i="3"/>
  <c r="H9" i="3"/>
  <c r="A8" i="3"/>
  <c r="H8" i="3"/>
  <c r="A7" i="3"/>
  <c r="H7" i="3"/>
  <c r="A6" i="3"/>
  <c r="H6" i="3"/>
  <c r="A5" i="3"/>
  <c r="H5" i="3"/>
  <c r="C15" i="3"/>
  <c r="J15" i="3"/>
  <c r="L11" i="3"/>
  <c r="L10" i="3"/>
  <c r="L9" i="3"/>
  <c r="L8" i="3"/>
  <c r="L5" i="3"/>
  <c r="L4" i="3"/>
  <c r="J13" i="3"/>
  <c r="J11" i="3"/>
  <c r="J10" i="3"/>
  <c r="J9" i="3"/>
  <c r="J8" i="3"/>
  <c r="J7" i="3"/>
  <c r="E11" i="3"/>
  <c r="E10" i="3"/>
  <c r="E9" i="3"/>
  <c r="E8" i="3"/>
  <c r="E5" i="3"/>
  <c r="E4" i="3"/>
  <c r="C13" i="3"/>
  <c r="C11" i="3"/>
  <c r="C10" i="3"/>
  <c r="C9" i="3"/>
  <c r="C8" i="3"/>
  <c r="C7" i="3"/>
  <c r="D12" i="3"/>
  <c r="K12" i="3"/>
  <c r="D11" i="3"/>
  <c r="K11" i="3"/>
  <c r="D10" i="3"/>
  <c r="D9" i="3"/>
  <c r="K9" i="3" s="1"/>
  <c r="D7" i="3"/>
  <c r="K7" i="3" s="1"/>
  <c r="D5" i="3"/>
  <c r="K5" i="3" s="1"/>
  <c r="K14" i="3"/>
  <c r="D14" i="3"/>
  <c r="I14" i="3"/>
  <c r="K13" i="3"/>
  <c r="K10" i="3"/>
  <c r="C2" i="4"/>
  <c r="B1" i="2" s="1"/>
  <c r="C24" i="2"/>
  <c r="G24" i="2" s="1"/>
  <c r="K24" i="2" s="1"/>
  <c r="B5" i="2"/>
  <c r="F5" i="2" s="1"/>
  <c r="J5" i="2" s="1"/>
  <c r="K5" i="2"/>
  <c r="B6" i="2"/>
  <c r="C6" i="2"/>
  <c r="F6" i="2"/>
  <c r="G6" i="2"/>
  <c r="J6" i="2"/>
  <c r="K6" i="2"/>
  <c r="B7" i="2"/>
  <c r="F7" i="2"/>
  <c r="J7" i="2" s="1"/>
  <c r="C7" i="2"/>
  <c r="G7" i="2"/>
  <c r="K7" i="2"/>
  <c r="B8" i="2"/>
  <c r="C8" i="2"/>
  <c r="F8" i="2"/>
  <c r="J8" i="2" s="1"/>
  <c r="G8" i="2"/>
  <c r="K8" i="2"/>
  <c r="B9" i="2"/>
  <c r="C9" i="2"/>
  <c r="F9" i="2"/>
  <c r="J9" i="2" s="1"/>
  <c r="G9" i="2"/>
  <c r="K9" i="2"/>
  <c r="B10" i="2"/>
  <c r="F10" i="2" s="1"/>
  <c r="J10" i="2" s="1"/>
  <c r="C10" i="2"/>
  <c r="G10" i="2"/>
  <c r="K10" i="2"/>
  <c r="B11" i="2"/>
  <c r="F11" i="2"/>
  <c r="J11" i="2" s="1"/>
  <c r="B12" i="2"/>
  <c r="F12" i="2" s="1"/>
  <c r="J12" i="2"/>
  <c r="C12" i="2"/>
  <c r="G12" i="2"/>
  <c r="K12" i="2"/>
  <c r="B13" i="2"/>
  <c r="F13" i="2" s="1"/>
  <c r="J13" i="2" s="1"/>
  <c r="C14" i="2"/>
  <c r="G14" i="2"/>
  <c r="K14" i="2"/>
  <c r="C15" i="2"/>
  <c r="G15" i="2"/>
  <c r="K15" i="2"/>
  <c r="K16" i="2"/>
  <c r="C18" i="2"/>
  <c r="G18" i="2"/>
  <c r="K18" i="2"/>
  <c r="B19" i="2"/>
  <c r="C19" i="2"/>
  <c r="F19" i="2"/>
  <c r="J19" i="2"/>
  <c r="G19" i="2"/>
  <c r="K19" i="2"/>
  <c r="B20" i="2"/>
  <c r="F20" i="2"/>
  <c r="J20" i="2" s="1"/>
  <c r="C20" i="2"/>
  <c r="G20" i="2"/>
  <c r="K20" i="2"/>
  <c r="B21" i="2"/>
  <c r="F21" i="2" s="1"/>
  <c r="J21" i="2" s="1"/>
  <c r="C21" i="2"/>
  <c r="G21" i="2"/>
  <c r="K21" i="2"/>
  <c r="B22" i="2"/>
  <c r="F22" i="2"/>
  <c r="J22" i="2" s="1"/>
  <c r="K11" i="2"/>
  <c r="K13" i="2"/>
  <c r="J16" i="2"/>
  <c r="H17" i="4"/>
  <c r="B18" i="2"/>
  <c r="F18" i="2" s="1"/>
  <c r="J18" i="2" s="1"/>
  <c r="K23" i="2"/>
  <c r="K22" i="2"/>
  <c r="K17" i="2"/>
  <c r="J4" i="2"/>
  <c r="J5" i="4"/>
  <c r="K5" i="4"/>
  <c r="K4" i="4"/>
  <c r="F4" i="2" s="1"/>
  <c r="J4" i="4"/>
  <c r="B4" i="2" s="1"/>
  <c r="K33" i="4"/>
  <c r="L33" i="4"/>
  <c r="D31" i="4"/>
  <c r="C25" i="4"/>
  <c r="C24" i="4"/>
  <c r="C23" i="4"/>
  <c r="C22" i="4"/>
  <c r="C20" i="4"/>
  <c r="C19" i="4"/>
  <c r="C18" i="4"/>
  <c r="C16" i="4"/>
  <c r="C14" i="4"/>
  <c r="C13" i="4"/>
  <c r="C12" i="4"/>
  <c r="C11" i="4"/>
  <c r="C10" i="4"/>
  <c r="I58" i="4"/>
  <c r="G61" i="4"/>
  <c r="G60" i="4"/>
  <c r="D61" i="4"/>
  <c r="D60" i="4"/>
  <c r="E44" i="4"/>
  <c r="F44" i="4"/>
  <c r="I14" i="4"/>
  <c r="I15" i="4"/>
  <c r="G51" i="4" s="1"/>
  <c r="I18" i="4"/>
  <c r="F53" i="4"/>
  <c r="I21" i="4"/>
  <c r="I20" i="4"/>
  <c r="I19" i="4"/>
  <c r="I12" i="4"/>
  <c r="I10" i="4"/>
  <c r="I9" i="4"/>
  <c r="I8" i="4"/>
  <c r="I7" i="4"/>
  <c r="I6" i="4"/>
  <c r="E18" i="9"/>
  <c r="K18" i="9" s="1"/>
  <c r="E17" i="9"/>
  <c r="P13" i="9"/>
  <c r="Q13" i="9" s="1"/>
  <c r="O12" i="9"/>
  <c r="P12" i="9" s="1"/>
  <c r="Q12" i="9"/>
  <c r="O9" i="9"/>
  <c r="P9" i="9" s="1"/>
  <c r="Q9" i="9"/>
  <c r="R9" i="9" s="1"/>
  <c r="E11" i="9"/>
  <c r="E10" i="9"/>
  <c r="E28" i="9" s="1"/>
  <c r="K8" i="9"/>
  <c r="K26" i="9" s="1"/>
  <c r="K32" i="9"/>
  <c r="K38" i="9" s="1"/>
  <c r="K44" i="9" s="1"/>
  <c r="K50" i="9" s="1"/>
  <c r="K56" i="9" s="1"/>
  <c r="F13" i="9"/>
  <c r="G13" i="9"/>
  <c r="H13" i="9"/>
  <c r="H5" i="9" s="1"/>
  <c r="I13" i="9"/>
  <c r="J13" i="9"/>
  <c r="F20" i="9"/>
  <c r="G20" i="9"/>
  <c r="H20" i="9"/>
  <c r="I20" i="9"/>
  <c r="I5" i="9"/>
  <c r="J20" i="9"/>
  <c r="D13" i="9"/>
  <c r="D5" i="9" s="1"/>
  <c r="D20" i="9"/>
  <c r="C13" i="9"/>
  <c r="C20" i="9"/>
  <c r="K3" i="9"/>
  <c r="B19" i="9"/>
  <c r="B18" i="9"/>
  <c r="B51" i="9" s="1"/>
  <c r="B17" i="9"/>
  <c r="B45" i="9" s="1"/>
  <c r="B12" i="9"/>
  <c r="B39" i="9" s="1"/>
  <c r="B11" i="9"/>
  <c r="B33" i="9" s="1"/>
  <c r="B10" i="9"/>
  <c r="B27" i="9" s="1"/>
  <c r="K33" i="9"/>
  <c r="K39" i="9" s="1"/>
  <c r="K45" i="9" s="1"/>
  <c r="K51" i="9" s="1"/>
  <c r="K57" i="9" s="1"/>
  <c r="J33" i="9"/>
  <c r="J39" i="9" s="1"/>
  <c r="J45" i="9" s="1"/>
  <c r="J51" i="9" s="1"/>
  <c r="J57" i="9" s="1"/>
  <c r="I33" i="9"/>
  <c r="I39" i="9" s="1"/>
  <c r="I45" i="9" s="1"/>
  <c r="I51" i="9" s="1"/>
  <c r="I57" i="9" s="1"/>
  <c r="H33" i="9"/>
  <c r="H39" i="9" s="1"/>
  <c r="H45" i="9" s="1"/>
  <c r="H51" i="9" s="1"/>
  <c r="H57" i="9" s="1"/>
  <c r="G33" i="9"/>
  <c r="G39" i="9" s="1"/>
  <c r="G45" i="9"/>
  <c r="G51" i="9" s="1"/>
  <c r="G57" i="9" s="1"/>
  <c r="F33" i="9"/>
  <c r="F39" i="9"/>
  <c r="F45" i="9" s="1"/>
  <c r="F51" i="9" s="1"/>
  <c r="F57" i="9" s="1"/>
  <c r="E33" i="9"/>
  <c r="E39" i="9" s="1"/>
  <c r="E45" i="9" s="1"/>
  <c r="E51" i="9" s="1"/>
  <c r="E57" i="9" s="1"/>
  <c r="D33" i="9"/>
  <c r="D39" i="9" s="1"/>
  <c r="D45" i="9" s="1"/>
  <c r="D51" i="9" s="1"/>
  <c r="D57" i="9" s="1"/>
  <c r="C33" i="9"/>
  <c r="C39" i="9" s="1"/>
  <c r="C45" i="9"/>
  <c r="C51" i="9" s="1"/>
  <c r="C57" i="9" s="1"/>
  <c r="J52" i="9"/>
  <c r="I52" i="9"/>
  <c r="H52" i="9"/>
  <c r="G52" i="9"/>
  <c r="F52" i="9"/>
  <c r="D52" i="9"/>
  <c r="C52" i="9"/>
  <c r="A51" i="9"/>
  <c r="J46" i="9"/>
  <c r="I46" i="9"/>
  <c r="H46" i="9"/>
  <c r="G46" i="9"/>
  <c r="F46" i="9"/>
  <c r="D46" i="9"/>
  <c r="C46" i="9"/>
  <c r="A45" i="9"/>
  <c r="K40" i="9"/>
  <c r="J40" i="9"/>
  <c r="I40" i="9"/>
  <c r="H40" i="9"/>
  <c r="G40" i="9"/>
  <c r="F40" i="9"/>
  <c r="E40" i="9"/>
  <c r="D40" i="9"/>
  <c r="C40" i="9"/>
  <c r="A33" i="9"/>
  <c r="J28" i="9"/>
  <c r="I28" i="9"/>
  <c r="H28" i="9"/>
  <c r="G28" i="9"/>
  <c r="F28" i="9"/>
  <c r="D28" i="9"/>
  <c r="C28" i="9"/>
  <c r="K27" i="9"/>
  <c r="J27" i="9"/>
  <c r="I27" i="9"/>
  <c r="H27" i="9"/>
  <c r="G27" i="9"/>
  <c r="F27" i="9"/>
  <c r="E27" i="9"/>
  <c r="D27" i="9"/>
  <c r="C27" i="9"/>
  <c r="A27" i="9"/>
  <c r="D16" i="9"/>
  <c r="C16" i="9"/>
  <c r="AM4" i="1"/>
  <c r="AN4" i="1" s="1"/>
  <c r="J61" i="4"/>
  <c r="F51" i="4"/>
  <c r="R13" i="9"/>
  <c r="F54" i="4"/>
  <c r="L6" i="3"/>
  <c r="B13" i="6"/>
  <c r="B29" i="6"/>
  <c r="B5" i="5"/>
  <c r="B13" i="5"/>
  <c r="B25" i="5"/>
  <c r="B29" i="5"/>
  <c r="K17" i="9"/>
  <c r="O10" i="9" s="1"/>
  <c r="E46" i="9"/>
  <c r="K46" i="9"/>
  <c r="N10" i="5"/>
  <c r="P10" i="5" s="1"/>
  <c r="Q10" i="5" s="1"/>
  <c r="C16" i="2"/>
  <c r="C5" i="9"/>
  <c r="E21" i="4"/>
  <c r="N33" i="5"/>
  <c r="P33" i="5" s="1"/>
  <c r="Q33" i="5" s="1"/>
  <c r="N30" i="5"/>
  <c r="P30" i="5" s="1"/>
  <c r="Q30" i="5" s="1"/>
  <c r="O15" i="5"/>
  <c r="R15" i="5" s="1"/>
  <c r="S15" i="5" s="1"/>
  <c r="O10" i="5"/>
  <c r="R10" i="5" s="1"/>
  <c r="S10" i="5" s="1"/>
  <c r="L7" i="3"/>
  <c r="E6" i="3"/>
  <c r="D21" i="4"/>
  <c r="D26" i="4" s="1"/>
  <c r="E12" i="3" s="1"/>
  <c r="B32" i="5"/>
  <c r="B20" i="5"/>
  <c r="B12" i="5"/>
  <c r="B25" i="6"/>
  <c r="B6" i="6"/>
  <c r="B14" i="6"/>
  <c r="B24" i="6"/>
  <c r="B32" i="6"/>
  <c r="B35" i="5"/>
  <c r="B7" i="5"/>
  <c r="B17" i="8"/>
  <c r="A15" i="5" s="1"/>
  <c r="B18" i="8"/>
  <c r="A16" i="6" s="1"/>
  <c r="B16" i="6"/>
  <c r="B8" i="6"/>
  <c r="E26" i="4"/>
  <c r="L12" i="3" s="1"/>
  <c r="B13" i="8"/>
  <c r="A11" i="6" s="1"/>
  <c r="B21" i="8"/>
  <c r="B8" i="5"/>
  <c r="B9" i="8"/>
  <c r="A7" i="5" s="1"/>
  <c r="B10" i="6"/>
  <c r="B6" i="5"/>
  <c r="B11" i="5"/>
  <c r="G5" i="2"/>
  <c r="K11" i="4"/>
  <c r="G11" i="2" s="1"/>
  <c r="I5" i="4"/>
  <c r="K32" i="4"/>
  <c r="A7" i="6"/>
  <c r="E13" i="9"/>
  <c r="K11" i="9"/>
  <c r="E34" i="9"/>
  <c r="C5" i="2"/>
  <c r="J11" i="4"/>
  <c r="B23" i="8"/>
  <c r="A21" i="6"/>
  <c r="B21" i="6"/>
  <c r="B21" i="5"/>
  <c r="B27" i="5"/>
  <c r="B35" i="8"/>
  <c r="B33" i="6"/>
  <c r="B33" i="5"/>
  <c r="B37" i="8"/>
  <c r="D37" i="8" s="1"/>
  <c r="B35" i="6"/>
  <c r="B17" i="2"/>
  <c r="F17" i="2" s="1"/>
  <c r="J17" i="2" s="1"/>
  <c r="F5" i="9"/>
  <c r="A14" i="3"/>
  <c r="O16" i="5"/>
  <c r="R16" i="5" s="1"/>
  <c r="S16" i="5" s="1"/>
  <c r="N7" i="5"/>
  <c r="P7" i="5" s="1"/>
  <c r="Q7" i="5" s="1"/>
  <c r="B24" i="8"/>
  <c r="A22" i="6" s="1"/>
  <c r="B22" i="5"/>
  <c r="B22" i="6"/>
  <c r="B26" i="8"/>
  <c r="A24" i="5" s="1"/>
  <c r="B24" i="5"/>
  <c r="B28" i="8"/>
  <c r="A26" i="6"/>
  <c r="B26" i="6"/>
  <c r="B30" i="8"/>
  <c r="B28" i="5"/>
  <c r="B36" i="8"/>
  <c r="D36" i="8" s="1"/>
  <c r="B34" i="5"/>
  <c r="B34" i="6"/>
  <c r="N18" i="5"/>
  <c r="P18" i="5" s="1"/>
  <c r="Q18" i="5" s="1"/>
  <c r="N29" i="5"/>
  <c r="P29" i="5" s="1"/>
  <c r="Q29" i="5" s="1"/>
  <c r="O9" i="5"/>
  <c r="R9" i="5" s="1"/>
  <c r="S9" i="5" s="1"/>
  <c r="I16" i="4"/>
  <c r="G52" i="4" s="1"/>
  <c r="F50" i="4"/>
  <c r="D4" i="3"/>
  <c r="K4" i="3" s="1"/>
  <c r="D6" i="3"/>
  <c r="K6" i="3" s="1"/>
  <c r="F52" i="4"/>
  <c r="D8" i="3"/>
  <c r="K8" i="3" s="1"/>
  <c r="S13" i="9"/>
  <c r="T13" i="9" s="1"/>
  <c r="D28" i="8"/>
  <c r="C26" i="5" s="1"/>
  <c r="D13" i="8"/>
  <c r="C11" i="6" s="1"/>
  <c r="A35" i="5"/>
  <c r="K34" i="9"/>
  <c r="O8" i="9"/>
  <c r="A34" i="6"/>
  <c r="A34" i="5"/>
  <c r="A22" i="5"/>
  <c r="A21" i="5"/>
  <c r="D9" i="8"/>
  <c r="C7" i="5" s="1"/>
  <c r="P8" i="9"/>
  <c r="Q8" i="9" s="1"/>
  <c r="R8" i="9" s="1"/>
  <c r="J32" i="4"/>
  <c r="K13" i="4"/>
  <c r="C21" i="4"/>
  <c r="A3" i="6"/>
  <c r="A5" i="5"/>
  <c r="D7" i="8"/>
  <c r="C5" i="5" s="1"/>
  <c r="A13" i="6"/>
  <c r="D15" i="8"/>
  <c r="C13" i="6" s="1"/>
  <c r="A6" i="6"/>
  <c r="A6" i="5"/>
  <c r="D10" i="8"/>
  <c r="A12" i="5"/>
  <c r="A14" i="6"/>
  <c r="A14" i="5"/>
  <c r="A20" i="5"/>
  <c r="A20" i="6"/>
  <c r="B5" i="6"/>
  <c r="B12" i="6"/>
  <c r="B20" i="6"/>
  <c r="B14" i="5"/>
  <c r="B18" i="5"/>
  <c r="C5" i="6"/>
  <c r="A25" i="5"/>
  <c r="A25" i="6"/>
  <c r="A29" i="5"/>
  <c r="A29" i="6"/>
  <c r="D8" i="8"/>
  <c r="A16" i="5"/>
  <c r="D22" i="8"/>
  <c r="C20" i="5" s="1"/>
  <c r="A8" i="5"/>
  <c r="D24" i="8"/>
  <c r="C22" i="5" s="1"/>
  <c r="D18" i="8"/>
  <c r="C16" i="6" s="1"/>
  <c r="A24" i="6"/>
  <c r="A26" i="5"/>
  <c r="C3" i="2"/>
  <c r="C8" i="9" s="1"/>
  <c r="D3" i="9" s="1"/>
  <c r="K3" i="2"/>
  <c r="G3" i="2"/>
  <c r="D2" i="3"/>
  <c r="D26" i="8"/>
  <c r="C24" i="5" s="1"/>
  <c r="A33" i="5"/>
  <c r="C22" i="6"/>
  <c r="C20" i="6"/>
  <c r="C15" i="9"/>
  <c r="C26" i="9" s="1"/>
  <c r="C32" i="9" s="1"/>
  <c r="C38" i="9" s="1"/>
  <c r="C44" i="9" s="1"/>
  <c r="C50" i="9" s="1"/>
  <c r="C56" i="9" s="1"/>
  <c r="G44" i="4"/>
  <c r="H44" i="4" s="1"/>
  <c r="I44" i="4" s="1"/>
  <c r="C26" i="4"/>
  <c r="J44" i="4"/>
  <c r="K44" i="4" s="1"/>
  <c r="C35" i="5" l="1"/>
  <c r="C35" i="6"/>
  <c r="P10" i="9"/>
  <c r="Q10" i="9" s="1"/>
  <c r="R10" i="9" s="1"/>
  <c r="S10" i="9" s="1"/>
  <c r="T10" i="9" s="1"/>
  <c r="U10" i="9" s="1"/>
  <c r="O11" i="9"/>
  <c r="K52" i="9"/>
  <c r="C4" i="3"/>
  <c r="C5" i="4"/>
  <c r="A10" i="5"/>
  <c r="A10" i="6"/>
  <c r="D12" i="8"/>
  <c r="A31" i="6"/>
  <c r="A31" i="5"/>
  <c r="D33" i="8"/>
  <c r="C31" i="5" s="1"/>
  <c r="D34" i="8"/>
  <c r="A32" i="5"/>
  <c r="A32" i="6"/>
  <c r="L44" i="4"/>
  <c r="C16" i="5"/>
  <c r="C11" i="5"/>
  <c r="C26" i="6"/>
  <c r="C7" i="6"/>
  <c r="D27" i="8"/>
  <c r="D23" i="8"/>
  <c r="D31" i="8"/>
  <c r="C29" i="6" s="1"/>
  <c r="D14" i="8"/>
  <c r="C13" i="5"/>
  <c r="D16" i="8"/>
  <c r="A11" i="5"/>
  <c r="S8" i="9"/>
  <c r="T8" i="9" s="1"/>
  <c r="U13" i="9"/>
  <c r="V13" i="9" s="1"/>
  <c r="D21" i="8"/>
  <c r="A35" i="6"/>
  <c r="S9" i="9"/>
  <c r="K10" i="9"/>
  <c r="J5" i="9"/>
  <c r="G54" i="4"/>
  <c r="G50" i="4"/>
  <c r="R32" i="5"/>
  <c r="S32" i="5" s="1"/>
  <c r="R33" i="5"/>
  <c r="S33" i="5" s="1"/>
  <c r="R34" i="5"/>
  <c r="S34" i="5" s="1"/>
  <c r="R35" i="5"/>
  <c r="S35" i="5" s="1"/>
  <c r="E7" i="3"/>
  <c r="J17" i="4"/>
  <c r="C17" i="2" s="1"/>
  <c r="K17" i="4"/>
  <c r="K22" i="4" s="1"/>
  <c r="G22" i="2" s="1"/>
  <c r="G17" i="2"/>
  <c r="C24" i="6"/>
  <c r="C29" i="5"/>
  <c r="C31" i="6"/>
  <c r="D58" i="4"/>
  <c r="K2" i="3"/>
  <c r="C6" i="5"/>
  <c r="C6" i="6"/>
  <c r="C8" i="5"/>
  <c r="C8" i="6"/>
  <c r="G13" i="2"/>
  <c r="K23" i="4"/>
  <c r="I17" i="4"/>
  <c r="G53" i="4" s="1"/>
  <c r="J22" i="4"/>
  <c r="W13" i="9"/>
  <c r="F55" i="4"/>
  <c r="A28" i="5"/>
  <c r="A28" i="6"/>
  <c r="D30" i="8"/>
  <c r="A33" i="6"/>
  <c r="D35" i="8"/>
  <c r="U8" i="9"/>
  <c r="C34" i="6"/>
  <c r="C34" i="5"/>
  <c r="C19" i="5"/>
  <c r="C19" i="6"/>
  <c r="C11" i="2"/>
  <c r="I11" i="4"/>
  <c r="J13" i="4"/>
  <c r="K13" i="9"/>
  <c r="A19" i="6"/>
  <c r="A19" i="5"/>
  <c r="G5" i="9"/>
  <c r="H14" i="3"/>
  <c r="F61" i="4"/>
  <c r="I63" i="4" s="1"/>
  <c r="B11" i="8"/>
  <c r="B9" i="6"/>
  <c r="B9" i="5"/>
  <c r="B19" i="8"/>
  <c r="B17" i="6"/>
  <c r="B17" i="5"/>
  <c r="B19" i="6"/>
  <c r="B19" i="5"/>
  <c r="B25" i="8"/>
  <c r="B23" i="5"/>
  <c r="B29" i="8"/>
  <c r="B27" i="6"/>
  <c r="B32" i="8"/>
  <c r="B30" i="5"/>
  <c r="O31" i="5"/>
  <c r="R31" i="5" s="1"/>
  <c r="S31" i="5" s="1"/>
  <c r="O26" i="5"/>
  <c r="R26" i="5" s="1"/>
  <c r="S26" i="5" s="1"/>
  <c r="N6" i="5"/>
  <c r="P6" i="5" s="1"/>
  <c r="O6" i="5"/>
  <c r="R6" i="5" s="1"/>
  <c r="S6" i="5" s="1"/>
  <c r="N14" i="5"/>
  <c r="P14" i="5" s="1"/>
  <c r="N13" i="5"/>
  <c r="P13" i="5" s="1"/>
  <c r="N12" i="5"/>
  <c r="P12" i="5" s="1"/>
  <c r="N27" i="5"/>
  <c r="P27" i="5" s="1"/>
  <c r="O20" i="5"/>
  <c r="R20" i="5" s="1"/>
  <c r="S20" i="5" s="1"/>
  <c r="N5" i="5"/>
  <c r="N17" i="5"/>
  <c r="P17" i="5" s="1"/>
  <c r="N21" i="5"/>
  <c r="P21" i="5" s="1"/>
  <c r="O22" i="5"/>
  <c r="R22" i="5" s="1"/>
  <c r="S22" i="5" s="1"/>
  <c r="N16" i="5"/>
  <c r="P16" i="5" s="1"/>
  <c r="N23" i="5"/>
  <c r="P23" i="5" s="1"/>
  <c r="N15" i="5"/>
  <c r="P15" i="5" s="1"/>
  <c r="N22" i="5"/>
  <c r="P22" i="5" s="1"/>
  <c r="N26" i="5"/>
  <c r="P26" i="5" s="1"/>
  <c r="O25" i="5"/>
  <c r="R25" i="5" s="1"/>
  <c r="S25" i="5" s="1"/>
  <c r="O17" i="5"/>
  <c r="R17" i="5" s="1"/>
  <c r="S17" i="5" s="1"/>
  <c r="O14" i="5"/>
  <c r="R14" i="5" s="1"/>
  <c r="S14" i="5" s="1"/>
  <c r="O23" i="5"/>
  <c r="R23" i="5" s="1"/>
  <c r="S23" i="5" s="1"/>
  <c r="N19" i="5"/>
  <c r="P19" i="5" s="1"/>
  <c r="O18" i="5"/>
  <c r="R18" i="5" s="1"/>
  <c r="S18" i="5" s="1"/>
  <c r="N11" i="5"/>
  <c r="P11" i="5" s="1"/>
  <c r="N9" i="5"/>
  <c r="P9" i="5" s="1"/>
  <c r="O8" i="5"/>
  <c r="R8" i="5" s="1"/>
  <c r="S8" i="5" s="1"/>
  <c r="O7" i="5"/>
  <c r="R7" i="5" s="1"/>
  <c r="S7" i="5" s="1"/>
  <c r="O11" i="5"/>
  <c r="R11" i="5" s="1"/>
  <c r="S11" i="5" s="1"/>
  <c r="N28" i="5"/>
  <c r="P28" i="5" s="1"/>
  <c r="N25" i="5"/>
  <c r="P25" i="5" s="1"/>
  <c r="N34" i="5"/>
  <c r="P34" i="5" s="1"/>
  <c r="N20" i="5"/>
  <c r="P20" i="5" s="1"/>
  <c r="N24" i="5"/>
  <c r="P24" i="5" s="1"/>
  <c r="O19" i="5"/>
  <c r="R19" i="5" s="1"/>
  <c r="S19" i="5" s="1"/>
  <c r="O5" i="5"/>
  <c r="O13" i="5"/>
  <c r="R13" i="5" s="1"/>
  <c r="S13" i="5" s="1"/>
  <c r="D17" i="8"/>
  <c r="N32" i="5"/>
  <c r="P32" i="5" s="1"/>
  <c r="N35" i="5"/>
  <c r="P35" i="5" s="1"/>
  <c r="T3" i="6"/>
  <c r="N8" i="5"/>
  <c r="P8" i="5" s="1"/>
  <c r="N31" i="5"/>
  <c r="P31" i="5" s="1"/>
  <c r="B30" i="6"/>
  <c r="O12" i="5"/>
  <c r="R12" i="5" s="1"/>
  <c r="S12" i="5" s="1"/>
  <c r="T33" i="5"/>
  <c r="T10" i="5"/>
  <c r="A15" i="6"/>
  <c r="O24" i="5"/>
  <c r="R24" i="5" s="1"/>
  <c r="S24" i="5" s="1"/>
  <c r="O21" i="5"/>
  <c r="R21" i="5" s="1"/>
  <c r="S21" i="5" s="1"/>
  <c r="O29" i="5"/>
  <c r="R29" i="5" s="1"/>
  <c r="P11" i="9"/>
  <c r="Q11" i="9"/>
  <c r="B23" i="6"/>
  <c r="N24" i="6"/>
  <c r="P24" i="6" s="1"/>
  <c r="N29" i="6"/>
  <c r="P29" i="6" s="1"/>
  <c r="N31" i="6"/>
  <c r="P31" i="6" s="1"/>
  <c r="N33" i="6"/>
  <c r="P33" i="6" s="1"/>
  <c r="N35" i="6"/>
  <c r="P35" i="6" s="1"/>
  <c r="O27" i="5"/>
  <c r="R27" i="5" s="1"/>
  <c r="S27" i="5" s="1"/>
  <c r="O28" i="5"/>
  <c r="R28" i="5" s="1"/>
  <c r="S28" i="5" s="1"/>
  <c r="R12" i="9"/>
  <c r="S12" i="9"/>
  <c r="E52" i="9"/>
  <c r="E20" i="9"/>
  <c r="K20" i="9" s="1"/>
  <c r="O30" i="5"/>
  <c r="R30" i="5" s="1"/>
  <c r="S30" i="5" s="1"/>
  <c r="B20" i="8"/>
  <c r="B18" i="6"/>
  <c r="V10" i="9" l="1"/>
  <c r="W10" i="9"/>
  <c r="X10" i="9" s="1"/>
  <c r="Y10" i="9" s="1"/>
  <c r="T9" i="9"/>
  <c r="U9" i="9"/>
  <c r="C14" i="5"/>
  <c r="C14" i="6"/>
  <c r="C12" i="6"/>
  <c r="C12" i="5"/>
  <c r="C21" i="6"/>
  <c r="C21" i="5"/>
  <c r="M44" i="4"/>
  <c r="N44" i="4"/>
  <c r="O44" i="4" s="1"/>
  <c r="P44" i="4" s="1"/>
  <c r="Q44" i="4" s="1"/>
  <c r="R44" i="4" s="1"/>
  <c r="K28" i="9"/>
  <c r="O7" i="9"/>
  <c r="C25" i="6"/>
  <c r="C25" i="5"/>
  <c r="C32" i="5"/>
  <c r="C32" i="6"/>
  <c r="C10" i="5"/>
  <c r="C10" i="6"/>
  <c r="T12" i="9"/>
  <c r="U12" i="9" s="1"/>
  <c r="Q35" i="6"/>
  <c r="Q31" i="6"/>
  <c r="Q24" i="6"/>
  <c r="R11" i="9"/>
  <c r="S11" i="9" s="1"/>
  <c r="S29" i="5"/>
  <c r="T29" i="5"/>
  <c r="T31" i="5"/>
  <c r="Q31" i="5"/>
  <c r="O25" i="6"/>
  <c r="R25" i="6" s="1"/>
  <c r="S25" i="6" s="1"/>
  <c r="O29" i="6"/>
  <c r="R29" i="6" s="1"/>
  <c r="S29" i="6" s="1"/>
  <c r="O34" i="6"/>
  <c r="R34" i="6" s="1"/>
  <c r="S34" i="6" s="1"/>
  <c r="N7" i="6"/>
  <c r="P7" i="6" s="1"/>
  <c r="N22" i="6"/>
  <c r="P22" i="6" s="1"/>
  <c r="N21" i="6"/>
  <c r="P21" i="6" s="1"/>
  <c r="O21" i="6"/>
  <c r="R21" i="6" s="1"/>
  <c r="S21" i="6" s="1"/>
  <c r="O13" i="6"/>
  <c r="R13" i="6" s="1"/>
  <c r="S13" i="6" s="1"/>
  <c r="N19" i="6"/>
  <c r="P19" i="6" s="1"/>
  <c r="N17" i="6"/>
  <c r="P17" i="6" s="1"/>
  <c r="N11" i="6"/>
  <c r="P11" i="6" s="1"/>
  <c r="O9" i="6"/>
  <c r="R9" i="6" s="1"/>
  <c r="S9" i="6" s="1"/>
  <c r="O26" i="6"/>
  <c r="R26" i="6" s="1"/>
  <c r="S26" i="6" s="1"/>
  <c r="N15" i="6"/>
  <c r="P15" i="6" s="1"/>
  <c r="N14" i="6"/>
  <c r="P14" i="6" s="1"/>
  <c r="N28" i="6"/>
  <c r="P28" i="6" s="1"/>
  <c r="N16" i="6"/>
  <c r="P16" i="6" s="1"/>
  <c r="O11" i="6"/>
  <c r="R11" i="6" s="1"/>
  <c r="S11" i="6" s="1"/>
  <c r="O10" i="6"/>
  <c r="R10" i="6" s="1"/>
  <c r="S10" i="6" s="1"/>
  <c r="N27" i="6"/>
  <c r="P27" i="6" s="1"/>
  <c r="O7" i="6"/>
  <c r="R7" i="6" s="1"/>
  <c r="S7" i="6" s="1"/>
  <c r="N26" i="6"/>
  <c r="P26" i="6" s="1"/>
  <c r="O24" i="6"/>
  <c r="R24" i="6" s="1"/>
  <c r="S24" i="6" s="1"/>
  <c r="O27" i="6"/>
  <c r="R27" i="6" s="1"/>
  <c r="S27" i="6" s="1"/>
  <c r="O31" i="6"/>
  <c r="R31" i="6" s="1"/>
  <c r="S31" i="6" s="1"/>
  <c r="O17" i="6"/>
  <c r="R17" i="6" s="1"/>
  <c r="S17" i="6" s="1"/>
  <c r="O35" i="6"/>
  <c r="R35" i="6" s="1"/>
  <c r="S35" i="6" s="1"/>
  <c r="N6" i="6"/>
  <c r="P6" i="6" s="1"/>
  <c r="N30" i="6"/>
  <c r="P30" i="6" s="1"/>
  <c r="N18" i="6"/>
  <c r="P18" i="6" s="1"/>
  <c r="O15" i="6"/>
  <c r="R15" i="6" s="1"/>
  <c r="S15" i="6" s="1"/>
  <c r="N9" i="6"/>
  <c r="P9" i="6" s="1"/>
  <c r="O32" i="6"/>
  <c r="R32" i="6" s="1"/>
  <c r="S32" i="6" s="1"/>
  <c r="O16" i="6"/>
  <c r="R16" i="6" s="1"/>
  <c r="S16" i="6" s="1"/>
  <c r="O30" i="6"/>
  <c r="R30" i="6" s="1"/>
  <c r="S30" i="6" s="1"/>
  <c r="N25" i="6"/>
  <c r="P25" i="6" s="1"/>
  <c r="O20" i="6"/>
  <c r="R20" i="6" s="1"/>
  <c r="S20" i="6" s="1"/>
  <c r="O19" i="6"/>
  <c r="R19" i="6" s="1"/>
  <c r="S19" i="6" s="1"/>
  <c r="O22" i="6"/>
  <c r="R22" i="6" s="1"/>
  <c r="S22" i="6" s="1"/>
  <c r="O33" i="6"/>
  <c r="R33" i="6" s="1"/>
  <c r="S33" i="6" s="1"/>
  <c r="O23" i="6"/>
  <c r="R23" i="6" s="1"/>
  <c r="S23" i="6" s="1"/>
  <c r="N32" i="6"/>
  <c r="P32" i="6" s="1"/>
  <c r="O8" i="6"/>
  <c r="R8" i="6" s="1"/>
  <c r="S8" i="6" s="1"/>
  <c r="O14" i="6"/>
  <c r="R14" i="6" s="1"/>
  <c r="S14" i="6" s="1"/>
  <c r="O28" i="6"/>
  <c r="R28" i="6" s="1"/>
  <c r="S28" i="6" s="1"/>
  <c r="N10" i="6"/>
  <c r="P10" i="6" s="1"/>
  <c r="O6" i="6"/>
  <c r="R6" i="6" s="1"/>
  <c r="S6" i="6" s="1"/>
  <c r="N12" i="6"/>
  <c r="P12" i="6" s="1"/>
  <c r="O5" i="6"/>
  <c r="N5" i="6"/>
  <c r="N13" i="6"/>
  <c r="P13" i="6" s="1"/>
  <c r="O18" i="6"/>
  <c r="R18" i="6" s="1"/>
  <c r="S18" i="6" s="1"/>
  <c r="N23" i="6"/>
  <c r="P23" i="6" s="1"/>
  <c r="N20" i="6"/>
  <c r="P20" i="6" s="1"/>
  <c r="O12" i="6"/>
  <c r="R12" i="6" s="1"/>
  <c r="S12" i="6" s="1"/>
  <c r="N34" i="6"/>
  <c r="P34" i="6" s="1"/>
  <c r="N8" i="6"/>
  <c r="P8" i="6" s="1"/>
  <c r="T32" i="5"/>
  <c r="Q32" i="5"/>
  <c r="C15" i="5"/>
  <c r="C15" i="6"/>
  <c r="O36" i="5"/>
  <c r="R5" i="5"/>
  <c r="Q24" i="5"/>
  <c r="T24" i="5"/>
  <c r="Q34" i="5"/>
  <c r="T34" i="5"/>
  <c r="Q28" i="5"/>
  <c r="T28" i="5"/>
  <c r="Q9" i="5"/>
  <c r="T9" i="5"/>
  <c r="Q26" i="5"/>
  <c r="T26" i="5"/>
  <c r="T15" i="5"/>
  <c r="Q15" i="5"/>
  <c r="Q16" i="5"/>
  <c r="T16" i="5"/>
  <c r="Q21" i="5"/>
  <c r="T21" i="5"/>
  <c r="P5" i="5"/>
  <c r="N36" i="5"/>
  <c r="Q27" i="5"/>
  <c r="T27" i="5"/>
  <c r="Q13" i="5"/>
  <c r="T13" i="5"/>
  <c r="A17" i="5"/>
  <c r="A17" i="6"/>
  <c r="D19" i="8"/>
  <c r="E5" i="9"/>
  <c r="I13" i="4"/>
  <c r="J23" i="4"/>
  <c r="C13" i="2"/>
  <c r="C33" i="5"/>
  <c r="C33" i="6"/>
  <c r="T7" i="5"/>
  <c r="X13" i="9"/>
  <c r="Y13" i="9" s="1"/>
  <c r="C22" i="2"/>
  <c r="I22" i="4"/>
  <c r="E51" i="4" s="1"/>
  <c r="G23" i="2"/>
  <c r="D43" i="4"/>
  <c r="D20" i="8"/>
  <c r="A18" i="6"/>
  <c r="A18" i="5"/>
  <c r="T33" i="6"/>
  <c r="Q33" i="6"/>
  <c r="Q29" i="6"/>
  <c r="T29" i="6"/>
  <c r="T30" i="5"/>
  <c r="T8" i="5"/>
  <c r="Q8" i="5"/>
  <c r="T35" i="5"/>
  <c r="Q35" i="5"/>
  <c r="Q20" i="5"/>
  <c r="T20" i="5"/>
  <c r="Q25" i="5"/>
  <c r="T25" i="5"/>
  <c r="Q11" i="5"/>
  <c r="T11" i="5"/>
  <c r="Q19" i="5"/>
  <c r="T19" i="5"/>
  <c r="T22" i="5"/>
  <c r="Q22" i="5"/>
  <c r="T23" i="5"/>
  <c r="Q23" i="5"/>
  <c r="T17" i="5"/>
  <c r="Q17" i="5"/>
  <c r="Q12" i="5"/>
  <c r="T12" i="5"/>
  <c r="Q14" i="5"/>
  <c r="T14" i="5"/>
  <c r="T6" i="5"/>
  <c r="Q6" i="5"/>
  <c r="A30" i="6"/>
  <c r="D32" i="8"/>
  <c r="A30" i="5"/>
  <c r="D29" i="8"/>
  <c r="A27" i="5"/>
  <c r="A27" i="6"/>
  <c r="A23" i="5"/>
  <c r="D25" i="8"/>
  <c r="A23" i="6"/>
  <c r="A9" i="5"/>
  <c r="D11" i="8"/>
  <c r="A9" i="6"/>
  <c r="K5" i="9"/>
  <c r="V8" i="9"/>
  <c r="W8" i="9" s="1"/>
  <c r="C28" i="6"/>
  <c r="C28" i="5"/>
  <c r="T18" i="5"/>
  <c r="O14" i="9" l="1"/>
  <c r="P7" i="9"/>
  <c r="P14" i="9" s="1"/>
  <c r="N6" i="9" s="1"/>
  <c r="V9" i="9"/>
  <c r="W9" i="9"/>
  <c r="T11" i="9"/>
  <c r="U11" i="9" s="1"/>
  <c r="V12" i="9"/>
  <c r="W12" i="9" s="1"/>
  <c r="X8" i="9"/>
  <c r="Y8" i="9" s="1"/>
  <c r="S44" i="4"/>
  <c r="T44" i="4" s="1"/>
  <c r="U44" i="4" s="1"/>
  <c r="AA10" i="9"/>
  <c r="Z10" i="9"/>
  <c r="C23" i="5"/>
  <c r="C23" i="6"/>
  <c r="C27" i="5"/>
  <c r="C27" i="6"/>
  <c r="C30" i="6"/>
  <c r="C30" i="5"/>
  <c r="E43" i="4"/>
  <c r="F43" i="4" s="1"/>
  <c r="I23" i="4"/>
  <c r="D42" i="4"/>
  <c r="C23" i="2"/>
  <c r="S5" i="5"/>
  <c r="S36" i="5" s="1"/>
  <c r="D7" i="4" s="1"/>
  <c r="R36" i="5"/>
  <c r="Q8" i="6"/>
  <c r="T8" i="6"/>
  <c r="Q23" i="6"/>
  <c r="T23" i="6"/>
  <c r="Q13" i="6"/>
  <c r="T13" i="6"/>
  <c r="R5" i="6"/>
  <c r="O36" i="6"/>
  <c r="Q30" i="6"/>
  <c r="T30" i="6"/>
  <c r="T16" i="6"/>
  <c r="Q16" i="6"/>
  <c r="T14" i="6"/>
  <c r="Q14" i="6"/>
  <c r="Q11" i="6"/>
  <c r="T11" i="6"/>
  <c r="Q19" i="6"/>
  <c r="T19" i="6"/>
  <c r="T22" i="6"/>
  <c r="Q22" i="6"/>
  <c r="T24" i="6"/>
  <c r="T31" i="6"/>
  <c r="T35" i="6"/>
  <c r="C9" i="6"/>
  <c r="C9" i="5"/>
  <c r="C18" i="5"/>
  <c r="C18" i="6"/>
  <c r="Z13" i="9"/>
  <c r="AA13" i="9" s="1"/>
  <c r="C17" i="5"/>
  <c r="C17" i="6"/>
  <c r="Q5" i="5"/>
  <c r="Q36" i="5" s="1"/>
  <c r="D6" i="4" s="1"/>
  <c r="T5" i="5"/>
  <c r="T36" i="5" s="1"/>
  <c r="P36" i="5"/>
  <c r="T34" i="6"/>
  <c r="Q34" i="6"/>
  <c r="Q20" i="6"/>
  <c r="T20" i="6"/>
  <c r="N36" i="6"/>
  <c r="P5" i="6"/>
  <c r="Q12" i="6"/>
  <c r="T12" i="6"/>
  <c r="Q10" i="6"/>
  <c r="T10" i="6"/>
  <c r="T32" i="6"/>
  <c r="Q32" i="6"/>
  <c r="Q25" i="6"/>
  <c r="T25" i="6"/>
  <c r="Q9" i="6"/>
  <c r="T9" i="6"/>
  <c r="Q18" i="6"/>
  <c r="T18" i="6"/>
  <c r="T6" i="6"/>
  <c r="Q6" i="6"/>
  <c r="T26" i="6"/>
  <c r="Q26" i="6"/>
  <c r="T27" i="6"/>
  <c r="Q27" i="6"/>
  <c r="T28" i="6"/>
  <c r="Q28" i="6"/>
  <c r="T15" i="6"/>
  <c r="Q15" i="6"/>
  <c r="Q17" i="6"/>
  <c r="T17" i="6"/>
  <c r="Q21" i="6"/>
  <c r="T21" i="6"/>
  <c r="Q7" i="6"/>
  <c r="T7" i="6"/>
  <c r="X9" i="9" l="1"/>
  <c r="Y9" i="9"/>
  <c r="Q7" i="9"/>
  <c r="R7" i="9" s="1"/>
  <c r="R14" i="9" s="1"/>
  <c r="N7" i="9" s="1"/>
  <c r="X12" i="9"/>
  <c r="Y12" i="9" s="1"/>
  <c r="G43" i="4"/>
  <c r="H43" i="4" s="1"/>
  <c r="Z8" i="9"/>
  <c r="AA8" i="9" s="1"/>
  <c r="V11" i="9"/>
  <c r="W11" i="9" s="1"/>
  <c r="AB13" i="9"/>
  <c r="AC13" i="9"/>
  <c r="R36" i="6"/>
  <c r="S5" i="6"/>
  <c r="S36" i="6" s="1"/>
  <c r="E7" i="4" s="1"/>
  <c r="C7" i="4" s="1"/>
  <c r="E42" i="4"/>
  <c r="F42" i="4" s="1"/>
  <c r="T5" i="6"/>
  <c r="T36" i="6" s="1"/>
  <c r="P36" i="6"/>
  <c r="Q5" i="6"/>
  <c r="Q36" i="6" s="1"/>
  <c r="E6" i="4" s="1"/>
  <c r="C6" i="4" s="1"/>
  <c r="N37" i="5"/>
  <c r="B5" i="3" s="1"/>
  <c r="D8" i="4"/>
  <c r="S7" i="9"/>
  <c r="N38" i="5"/>
  <c r="B6" i="3" s="1"/>
  <c r="D9" i="4"/>
  <c r="AC10" i="9"/>
  <c r="AB10" i="9"/>
  <c r="Z9" i="9" l="1"/>
  <c r="AA9" i="9"/>
  <c r="AB9" i="9" s="1"/>
  <c r="AC9" i="9" s="1"/>
  <c r="AD9" i="9" s="1"/>
  <c r="AE9" i="9" s="1"/>
  <c r="AF9" i="9" s="1"/>
  <c r="X11" i="9"/>
  <c r="Y11" i="9" s="1"/>
  <c r="Z12" i="9"/>
  <c r="AA12" i="9" s="1"/>
  <c r="AD10" i="9"/>
  <c r="AE10" i="9" s="1"/>
  <c r="AF10" i="9" s="1"/>
  <c r="E8" i="4"/>
  <c r="N37" i="6"/>
  <c r="I5" i="3" s="1"/>
  <c r="G42" i="4"/>
  <c r="H42" i="4" s="1"/>
  <c r="AD13" i="9"/>
  <c r="AE13" i="9" s="1"/>
  <c r="AF13" i="9" s="1"/>
  <c r="AB8" i="9"/>
  <c r="AC8" i="9" s="1"/>
  <c r="I43" i="4"/>
  <c r="J43" i="4" s="1"/>
  <c r="C6" i="3"/>
  <c r="T7" i="9"/>
  <c r="T14" i="9" s="1"/>
  <c r="C8" i="4"/>
  <c r="D15" i="4"/>
  <c r="C5" i="3"/>
  <c r="N38" i="6"/>
  <c r="I6" i="3" s="1"/>
  <c r="E9" i="4"/>
  <c r="J6" i="3" s="1"/>
  <c r="Z11" i="9" l="1"/>
  <c r="AA11" i="9" s="1"/>
  <c r="AB12" i="9"/>
  <c r="AC12" i="9" s="1"/>
  <c r="D17" i="4"/>
  <c r="D30" i="4"/>
  <c r="C12" i="3"/>
  <c r="N8" i="9"/>
  <c r="C9" i="4"/>
  <c r="K43" i="4"/>
  <c r="L43" i="4" s="1"/>
  <c r="AD8" i="9"/>
  <c r="AE8" i="9" s="1"/>
  <c r="AF8" i="9" s="1"/>
  <c r="I42" i="4"/>
  <c r="J42" i="4" s="1"/>
  <c r="U7" i="9"/>
  <c r="E15" i="4"/>
  <c r="C15" i="4" s="1"/>
  <c r="J5" i="3"/>
  <c r="K42" i="4" l="1"/>
  <c r="L42" i="4" s="1"/>
  <c r="M43" i="4"/>
  <c r="N43" i="4" s="1"/>
  <c r="AD12" i="9"/>
  <c r="AE12" i="9" s="1"/>
  <c r="AF12" i="9" s="1"/>
  <c r="AB11" i="9"/>
  <c r="AC11" i="9" s="1"/>
  <c r="V7" i="9"/>
  <c r="V14" i="9" s="1"/>
  <c r="E17" i="4"/>
  <c r="E30" i="4"/>
  <c r="J12" i="3"/>
  <c r="C14" i="3"/>
  <c r="C17" i="4"/>
  <c r="E50" i="4" s="1"/>
  <c r="E52" i="4" s="1"/>
  <c r="D27" i="4"/>
  <c r="O43" i="4" l="1"/>
  <c r="P43" i="4" s="1"/>
  <c r="M42" i="4"/>
  <c r="N42" i="4" s="1"/>
  <c r="W7" i="9"/>
  <c r="D39" i="4"/>
  <c r="E13" i="3"/>
  <c r="J14" i="3"/>
  <c r="E27" i="4"/>
  <c r="N9" i="9"/>
  <c r="AD11" i="9"/>
  <c r="AE11" i="9" s="1"/>
  <c r="AF11" i="9" s="1"/>
  <c r="Q43" i="4" l="1"/>
  <c r="R43" i="4" s="1"/>
  <c r="O42" i="4"/>
  <c r="P42" i="4" s="1"/>
  <c r="D40" i="4"/>
  <c r="D45" i="4" s="1"/>
  <c r="L13" i="3"/>
  <c r="C27" i="4"/>
  <c r="E39" i="4"/>
  <c r="F39" i="4" s="1"/>
  <c r="X7" i="9"/>
  <c r="X14" i="9" s="1"/>
  <c r="Q42" i="4" l="1"/>
  <c r="R42" i="4" s="1"/>
  <c r="S43" i="4"/>
  <c r="T43" i="4" s="1"/>
  <c r="U43" i="4" s="1"/>
  <c r="N10" i="9"/>
  <c r="G39" i="4"/>
  <c r="Y7" i="9"/>
  <c r="E40" i="4"/>
  <c r="F40" i="4" s="1"/>
  <c r="G40" i="4" l="1"/>
  <c r="H40" i="4" s="1"/>
  <c r="S42" i="4"/>
  <c r="T42" i="4" s="1"/>
  <c r="U42" i="4" s="1"/>
  <c r="E45" i="4"/>
  <c r="C59" i="4" s="1"/>
  <c r="Z7" i="9"/>
  <c r="Z14" i="9" s="1"/>
  <c r="H39" i="4"/>
  <c r="AA7" i="9" l="1"/>
  <c r="G45" i="4"/>
  <c r="C60" i="4" s="1"/>
  <c r="I40" i="4"/>
  <c r="J40" i="4" s="1"/>
  <c r="N11" i="9"/>
  <c r="I39" i="4"/>
  <c r="I45" i="4" s="1"/>
  <c r="C61" i="4" s="1"/>
  <c r="AB7" i="9"/>
  <c r="AB14" i="9" s="1"/>
  <c r="N12" i="9" s="1"/>
  <c r="AC7" i="9" l="1"/>
  <c r="K40" i="4"/>
  <c r="L40" i="4" s="1"/>
  <c r="J39" i="4"/>
  <c r="AD7" i="9"/>
  <c r="AD14" i="9" s="1"/>
  <c r="N13" i="9" s="1"/>
  <c r="M40" i="4" l="1"/>
  <c r="N40" i="4" s="1"/>
  <c r="AE7" i="9"/>
  <c r="AF7" i="9" s="1"/>
  <c r="AF14" i="9" s="1"/>
  <c r="N14" i="9" s="1"/>
  <c r="N15" i="9" s="1"/>
  <c r="K39" i="4"/>
  <c r="K45" i="4" s="1"/>
  <c r="C62" i="4" s="1"/>
  <c r="L39" i="4" l="1"/>
  <c r="M39" i="4" s="1"/>
  <c r="M45" i="4" s="1"/>
  <c r="C63" i="4" s="1"/>
  <c r="O40" i="4"/>
  <c r="P40" i="4" s="1"/>
  <c r="AG14" i="9"/>
  <c r="N39" i="4" l="1"/>
  <c r="O39" i="4" s="1"/>
  <c r="O45" i="4" s="1"/>
  <c r="C64" i="4" s="1"/>
  <c r="Q40" i="4"/>
  <c r="R40" i="4" s="1"/>
  <c r="S40" i="4" l="1"/>
  <c r="T40" i="4" s="1"/>
  <c r="U40" i="4" s="1"/>
  <c r="P39" i="4"/>
  <c r="Q39" i="4" l="1"/>
  <c r="Q45" i="4" s="1"/>
  <c r="C65" i="4" s="1"/>
  <c r="R39" i="4" l="1"/>
  <c r="S39" i="4" l="1"/>
  <c r="S45" i="4" s="1"/>
  <c r="C66" i="4" s="1"/>
  <c r="T39" i="4" l="1"/>
  <c r="U39" i="4" s="1"/>
  <c r="U45" i="4" s="1"/>
  <c r="V45" i="4" l="1"/>
  <c r="C68" i="4" s="1"/>
  <c r="C67" i="4"/>
</calcChain>
</file>

<file path=xl/comments1.xml><?xml version="1.0" encoding="utf-8"?>
<comments xmlns="http://schemas.openxmlformats.org/spreadsheetml/2006/main">
  <authors>
    <author>平野</author>
  </authors>
  <commentList>
    <comment ref="Y19" authorId="0">
      <text>
        <r>
          <rPr>
            <sz val="9"/>
            <color indexed="81"/>
            <rFont val="ＭＳ Ｐゴシック"/>
            <family val="3"/>
            <charset val="128"/>
          </rPr>
          <t xml:space="preserve">金額は税額表から右の表に転記してください。
小生のHPからコピーしていただくのもよい
この色のついた部分は書き換えできます
税額及び金額の上限など変更の折は修正ください。所得税の計算が可能となります
</t>
        </r>
      </text>
    </comment>
  </commentList>
</comments>
</file>

<file path=xl/comments2.xml><?xml version="1.0" encoding="utf-8"?>
<comments xmlns="http://schemas.openxmlformats.org/spreadsheetml/2006/main">
  <authors>
    <author xml:space="preserve"> 平野　恒示</author>
  </authors>
  <commentList>
    <comment ref="C8" authorId="0">
      <text>
        <r>
          <rPr>
            <sz val="9"/>
            <color indexed="81"/>
            <rFont val="ＭＳ Ｐゴシック"/>
            <family val="3"/>
            <charset val="128"/>
          </rPr>
          <t xml:space="preserve">暗証番号は「１」
このﾍﾟｰｼﾞのみ
</t>
        </r>
      </text>
    </comment>
  </commentList>
</comments>
</file>

<file path=xl/comments3.xml><?xml version="1.0" encoding="utf-8"?>
<comments xmlns="http://schemas.openxmlformats.org/spreadsheetml/2006/main">
  <authors>
    <author>平野</author>
    <author xml:space="preserve"> </author>
    <author xml:space="preserve"> HARU企画</author>
    <author>kooji</author>
  </authors>
  <commentList>
    <comment ref="D4" authorId="0">
      <text>
        <r>
          <rPr>
            <sz val="9"/>
            <color indexed="81"/>
            <rFont val="ＭＳ Ｐゴシック"/>
            <family val="3"/>
            <charset val="128"/>
          </rPr>
          <t xml:space="preserve">給料締切日はここで設定してください
</t>
        </r>
      </text>
    </comment>
    <comment ref="AB4" authorId="1">
      <text>
        <r>
          <rPr>
            <sz val="9"/>
            <color indexed="81"/>
            <rFont val="ＭＳ Ｐゴシック"/>
            <family val="3"/>
            <charset val="128"/>
          </rPr>
          <t xml:space="preserve"> 会社名を記入する
</t>
        </r>
      </text>
    </comment>
    <comment ref="E6" authorId="2">
      <text>
        <r>
          <rPr>
            <sz val="9"/>
            <color indexed="81"/>
            <rFont val="ＭＳ Ｐゴシック"/>
            <family val="3"/>
            <charset val="128"/>
          </rPr>
          <t xml:space="preserve"> 休祭日割増時給を支払う日は、ここに印を入れる
</t>
        </r>
      </text>
    </comment>
    <comment ref="AD6" authorId="1">
      <text>
        <r>
          <rPr>
            <sz val="9"/>
            <color indexed="81"/>
            <rFont val="ＭＳ Ｐゴシック"/>
            <family val="3"/>
            <charset val="128"/>
          </rPr>
          <t xml:space="preserve">残業開始時間はここで
「.」ドットを使ってください
</t>
        </r>
      </text>
    </comment>
    <comment ref="AD7" authorId="2">
      <text>
        <r>
          <rPr>
            <sz val="9"/>
            <color indexed="81"/>
            <rFont val="ＭＳ Ｐゴシック"/>
            <family val="3"/>
            <charset val="128"/>
          </rPr>
          <t xml:space="preserve"> 変更の折は訂正ください
</t>
        </r>
      </text>
    </comment>
    <comment ref="O10" authorId="0">
      <text>
        <r>
          <rPr>
            <sz val="9"/>
            <color indexed="81"/>
            <rFont val="ＭＳ Ｐゴシック"/>
            <family val="3"/>
            <charset val="128"/>
          </rPr>
          <t xml:space="preserve">時給社員の名前を
</t>
        </r>
      </text>
    </comment>
    <comment ref="P10" authorId="2">
      <text>
        <r>
          <rPr>
            <b/>
            <sz val="9"/>
            <color indexed="81"/>
            <rFont val="ＭＳ Ｐゴシック"/>
            <family val="3"/>
            <charset val="128"/>
          </rPr>
          <t>　S50/6/23　</t>
        </r>
        <r>
          <rPr>
            <sz val="9"/>
            <color indexed="81"/>
            <rFont val="ＭＳ Ｐゴシック"/>
            <family val="3"/>
            <charset val="128"/>
          </rPr>
          <t>の様に打ち込む</t>
        </r>
        <r>
          <rPr>
            <b/>
            <sz val="9"/>
            <color indexed="81"/>
            <rFont val="ＭＳ Ｐゴシック"/>
            <family val="3"/>
            <charset val="128"/>
          </rPr>
          <t xml:space="preserve">
</t>
        </r>
        <r>
          <rPr>
            <sz val="9"/>
            <color indexed="81"/>
            <rFont val="ＭＳ Ｐゴシック"/>
            <family val="3"/>
            <charset val="128"/>
          </rPr>
          <t>昭和生まれのとき「ｓ47/8/15」
平成生まれの時（ｈ2/8/26）あるいは西暦で（１967/2/8),半角英数で</t>
        </r>
      </text>
    </comment>
    <comment ref="R10" authorId="2">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S10" authorId="0">
      <text>
        <r>
          <rPr>
            <sz val="9"/>
            <color indexed="81"/>
            <rFont val="ＭＳ Ｐゴシック"/>
            <family val="3"/>
            <charset val="128"/>
          </rPr>
          <t xml:space="preserve">時給社員の所得税はチェックして
控除分類甲欄・乙欄、選択ください
</t>
        </r>
        <r>
          <rPr>
            <sz val="10"/>
            <color indexed="10"/>
            <rFont val="ＭＳ Ｐゴシック"/>
            <family val="3"/>
            <charset val="128"/>
          </rPr>
          <t>空欄は控除しない</t>
        </r>
        <r>
          <rPr>
            <sz val="9"/>
            <color indexed="81"/>
            <rFont val="ＭＳ Ｐゴシック"/>
            <family val="3"/>
            <charset val="128"/>
          </rPr>
          <t xml:space="preserve">
(控除表は説明書右側後方にあります）</t>
        </r>
      </text>
    </comment>
    <comment ref="T10" authorId="2">
      <text>
        <r>
          <rPr>
            <b/>
            <sz val="9"/>
            <color indexed="81"/>
            <rFont val="ＭＳ Ｐゴシック"/>
            <family val="3"/>
            <charset val="128"/>
          </rPr>
          <t xml:space="preserve"> </t>
        </r>
        <r>
          <rPr>
            <sz val="9"/>
            <color indexed="81"/>
            <rFont val="ＭＳ Ｐゴシック"/>
            <family val="3"/>
            <charset val="128"/>
          </rPr>
          <t xml:space="preserve">銀行振り込みの時は
チェックを入れる
表は集計元帳の下にあります
</t>
        </r>
      </text>
    </comment>
    <comment ref="W10" authorId="2">
      <text>
        <r>
          <rPr>
            <sz val="9"/>
            <color indexed="81"/>
            <rFont val="ＭＳ Ｐゴシック"/>
            <family val="3"/>
            <charset val="128"/>
          </rPr>
          <t xml:space="preserve"> 基本給＋残業手当を支給する社員はこの時給を｢０円｣とし集計元帳に給料を記載する
</t>
        </r>
      </text>
    </comment>
    <comment ref="Z10" authorId="2">
      <text>
        <r>
          <rPr>
            <sz val="9"/>
            <color indexed="81"/>
            <rFont val="ＭＳ Ｐゴシック"/>
            <family val="3"/>
            <charset val="128"/>
          </rPr>
          <t xml:space="preserve"> 所得税控除に欠かせません扶養家族の人数を記入する
</t>
        </r>
      </text>
    </comment>
    <comment ref="AA10" authorId="2">
      <text>
        <r>
          <rPr>
            <sz val="9"/>
            <color indexed="81"/>
            <rFont val="ＭＳ Ｐゴシック"/>
            <family val="3"/>
            <charset val="128"/>
          </rPr>
          <t>昭和のとき「ｓ47/8/15」
平成の時（ｈ2/8/26）あるいは西暦で（１967/2/8),半角英数で</t>
        </r>
      </text>
    </comment>
    <comment ref="AD10" authorId="2">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R17" authorId="2">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S17" authorId="0">
      <text>
        <r>
          <rPr>
            <sz val="9"/>
            <color indexed="81"/>
            <rFont val="ＭＳ Ｐゴシック"/>
            <family val="3"/>
            <charset val="128"/>
          </rPr>
          <t>正社員の所得税控除は
「甲欄」で計算します</t>
        </r>
      </text>
    </comment>
    <comment ref="T17" authorId="2">
      <text>
        <r>
          <rPr>
            <b/>
            <sz val="9"/>
            <color indexed="81"/>
            <rFont val="ＭＳ Ｐゴシック"/>
            <family val="3"/>
            <charset val="128"/>
          </rPr>
          <t xml:space="preserve"> </t>
        </r>
        <r>
          <rPr>
            <sz val="9"/>
            <color indexed="81"/>
            <rFont val="ＭＳ Ｐゴシック"/>
            <family val="3"/>
            <charset val="128"/>
          </rPr>
          <t xml:space="preserve">銀行振り込みの時は
チェックを入れる
表は集計元帳の下にあります
</t>
        </r>
      </text>
    </comment>
    <comment ref="Z17" authorId="3">
      <text>
        <r>
          <rPr>
            <sz val="9"/>
            <color indexed="81"/>
            <rFont val="ＭＳ Ｐゴシック"/>
            <family val="3"/>
            <charset val="128"/>
          </rPr>
          <t xml:space="preserve">記入は
2003/5/26 と
</t>
        </r>
      </text>
    </comment>
    <comment ref="AD17" authorId="2">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 xml:space="preserve"> </author>
  </authors>
  <commentList>
    <comment ref="F4" authorId="0">
      <text>
        <r>
          <rPr>
            <sz val="9"/>
            <color indexed="81"/>
            <rFont val="ＭＳ Ｐゴシック"/>
            <family val="3"/>
            <charset val="128"/>
          </rPr>
          <t xml:space="preserve">時間の記入は小数点「.」を使ってください
</t>
        </r>
        <r>
          <rPr>
            <b/>
            <sz val="10"/>
            <color indexed="81"/>
            <rFont val="ＭＳ Ｐゴシック"/>
            <family val="3"/>
            <charset val="128"/>
          </rPr>
          <t>　　８.００　　１９</t>
        </r>
        <r>
          <rPr>
            <sz val="10"/>
            <color indexed="81"/>
            <rFont val="ＭＳ Ｐゴシック"/>
            <family val="3"/>
            <charset val="128"/>
          </rPr>
          <t>.</t>
        </r>
        <r>
          <rPr>
            <b/>
            <sz val="10"/>
            <color indexed="81"/>
            <rFont val="ＭＳ Ｐゴシック"/>
            <family val="3"/>
            <charset val="128"/>
          </rPr>
          <t xml:space="preserve">３０
</t>
        </r>
        <r>
          <rPr>
            <sz val="9"/>
            <color indexed="81"/>
            <rFont val="ＭＳ Ｐゴシック"/>
            <family val="3"/>
            <charset val="128"/>
          </rPr>
          <t xml:space="preserve">のように
</t>
        </r>
      </text>
    </comment>
  </commentList>
</comments>
</file>

<file path=xl/sharedStrings.xml><?xml version="1.0" encoding="utf-8"?>
<sst xmlns="http://schemas.openxmlformats.org/spreadsheetml/2006/main" count="379" uniqueCount="261">
  <si>
    <t>家族手当</t>
    <rPh sb="0" eb="2">
      <t>カゾク</t>
    </rPh>
    <rPh sb="2" eb="4">
      <t>テアテ</t>
    </rPh>
    <phoneticPr fontId="3"/>
  </si>
  <si>
    <t>皆勤手当</t>
    <rPh sb="0" eb="2">
      <t>カイキン</t>
    </rPh>
    <rPh sb="2" eb="4">
      <t>テアテ</t>
    </rPh>
    <phoneticPr fontId="3"/>
  </si>
  <si>
    <t>小　計</t>
    <rPh sb="0" eb="1">
      <t>ショウ</t>
    </rPh>
    <rPh sb="2" eb="3">
      <t>ケイ</t>
    </rPh>
    <phoneticPr fontId="3"/>
  </si>
  <si>
    <t>交通費</t>
    <rPh sb="0" eb="3">
      <t>コウツウヒ</t>
    </rPh>
    <phoneticPr fontId="3"/>
  </si>
  <si>
    <t>合　計</t>
    <rPh sb="0" eb="1">
      <t>ゴウ</t>
    </rPh>
    <rPh sb="2" eb="3">
      <t>ケイ</t>
    </rPh>
    <phoneticPr fontId="3"/>
  </si>
  <si>
    <t>健康保険</t>
    <rPh sb="0" eb="2">
      <t>ケンコウ</t>
    </rPh>
    <rPh sb="2" eb="4">
      <t>ホケン</t>
    </rPh>
    <phoneticPr fontId="3"/>
  </si>
  <si>
    <t>厚生年金</t>
    <rPh sb="0" eb="2">
      <t>コウセイ</t>
    </rPh>
    <rPh sb="2" eb="4">
      <t>ネンキン</t>
    </rPh>
    <phoneticPr fontId="3"/>
  </si>
  <si>
    <t>所得税</t>
    <rPh sb="0" eb="3">
      <t>ショトクゼイ</t>
    </rPh>
    <phoneticPr fontId="3"/>
  </si>
  <si>
    <t>差引支給額</t>
    <rPh sb="0" eb="2">
      <t>サシヒキ</t>
    </rPh>
    <rPh sb="2" eb="5">
      <t>シキュウガク</t>
    </rPh>
    <phoneticPr fontId="3"/>
  </si>
  <si>
    <t>扶養家族人数</t>
    <rPh sb="0" eb="2">
      <t>フヨウ</t>
    </rPh>
    <rPh sb="2" eb="4">
      <t>カゾク</t>
    </rPh>
    <rPh sb="4" eb="6">
      <t>ニンズウ</t>
    </rPh>
    <phoneticPr fontId="3"/>
  </si>
  <si>
    <t>給料支払明細書</t>
    <rPh sb="0" eb="2">
      <t>キュウリョウ</t>
    </rPh>
    <rPh sb="2" eb="4">
      <t>シハライ</t>
    </rPh>
    <rPh sb="4" eb="7">
      <t>メイサイショ</t>
    </rPh>
    <phoneticPr fontId="3"/>
  </si>
  <si>
    <t>支給額</t>
    <rPh sb="0" eb="3">
      <t>シキュウガク</t>
    </rPh>
    <phoneticPr fontId="3"/>
  </si>
  <si>
    <t>月</t>
    <rPh sb="0" eb="1">
      <t>ツキ</t>
    </rPh>
    <phoneticPr fontId="3"/>
  </si>
  <si>
    <t>日</t>
    <rPh sb="0" eb="1">
      <t>ヒ</t>
    </rPh>
    <phoneticPr fontId="3"/>
  </si>
  <si>
    <t>曜日</t>
    <rPh sb="0" eb="2">
      <t>ヨウビ</t>
    </rPh>
    <phoneticPr fontId="3"/>
  </si>
  <si>
    <t>出社時間</t>
    <rPh sb="0" eb="2">
      <t>シュッシャ</t>
    </rPh>
    <rPh sb="2" eb="4">
      <t>ジカン</t>
    </rPh>
    <phoneticPr fontId="3"/>
  </si>
  <si>
    <t>退社時間</t>
    <rPh sb="0" eb="2">
      <t>タイシャ</t>
    </rPh>
    <rPh sb="2" eb="4">
      <t>ジカン</t>
    </rPh>
    <phoneticPr fontId="3"/>
  </si>
  <si>
    <t>勤務時間</t>
    <rPh sb="0" eb="2">
      <t>キンム</t>
    </rPh>
    <rPh sb="2" eb="4">
      <t>ジカン</t>
    </rPh>
    <phoneticPr fontId="3"/>
  </si>
  <si>
    <t>年</t>
    <rPh sb="0" eb="1">
      <t>ネン</t>
    </rPh>
    <phoneticPr fontId="3"/>
  </si>
  <si>
    <t>時　給</t>
    <rPh sb="0" eb="1">
      <t>トキ</t>
    </rPh>
    <rPh sb="2" eb="3">
      <t>キュウ</t>
    </rPh>
    <phoneticPr fontId="3"/>
  </si>
  <si>
    <t>　　出勤日数</t>
    <rPh sb="2" eb="4">
      <t>シュッキン</t>
    </rPh>
    <rPh sb="4" eb="6">
      <t>ニッスウ</t>
    </rPh>
    <phoneticPr fontId="3"/>
  </si>
  <si>
    <t>A</t>
    <phoneticPr fontId="3"/>
  </si>
  <si>
    <t>B</t>
    <phoneticPr fontId="3"/>
  </si>
  <si>
    <t>計</t>
    <rPh sb="0" eb="1">
      <t>ケイ</t>
    </rPh>
    <phoneticPr fontId="3"/>
  </si>
  <si>
    <t>支給金額ー保険･年金</t>
    <rPh sb="0" eb="2">
      <t>シキュウ</t>
    </rPh>
    <rPh sb="2" eb="4">
      <t>キンガク</t>
    </rPh>
    <rPh sb="5" eb="7">
      <t>ホケン</t>
    </rPh>
    <rPh sb="8" eb="10">
      <t>ネンキン</t>
    </rPh>
    <phoneticPr fontId="3"/>
  </si>
  <si>
    <t>2月28日以降の日と、30日の月の31日は無視してください。</t>
    <rPh sb="1" eb="2">
      <t>ツキ</t>
    </rPh>
    <rPh sb="4" eb="5">
      <t>ヒ</t>
    </rPh>
    <rPh sb="5" eb="7">
      <t>イコウ</t>
    </rPh>
    <rPh sb="8" eb="9">
      <t>ヒ</t>
    </rPh>
    <rPh sb="13" eb="14">
      <t>ヒ</t>
    </rPh>
    <rPh sb="15" eb="16">
      <t>ツキ</t>
    </rPh>
    <rPh sb="19" eb="20">
      <t>ヒ</t>
    </rPh>
    <rPh sb="21" eb="23">
      <t>ムシ</t>
    </rPh>
    <phoneticPr fontId="3"/>
  </si>
  <si>
    <t>控　　除　　額</t>
    <rPh sb="0" eb="1">
      <t>ヒカエ</t>
    </rPh>
    <rPh sb="3" eb="4">
      <t>ジョ</t>
    </rPh>
    <rPh sb="6" eb="7">
      <t>ガク</t>
    </rPh>
    <phoneticPr fontId="3"/>
  </si>
  <si>
    <t>支　　給　　額</t>
    <rPh sb="0" eb="1">
      <t>ササ</t>
    </rPh>
    <rPh sb="3" eb="4">
      <t>キュウ</t>
    </rPh>
    <rPh sb="6" eb="7">
      <t>ガク</t>
    </rPh>
    <phoneticPr fontId="3"/>
  </si>
  <si>
    <t>西暦</t>
    <rPh sb="0" eb="2">
      <t>セイレキ</t>
    </rPh>
    <phoneticPr fontId="3"/>
  </si>
  <si>
    <t>支給金額ー保険年金</t>
    <rPh sb="0" eb="2">
      <t>シキュウ</t>
    </rPh>
    <rPh sb="2" eb="4">
      <t>キンガク</t>
    </rPh>
    <rPh sb="5" eb="7">
      <t>ホケン</t>
    </rPh>
    <rPh sb="7" eb="9">
      <t>ネンキン</t>
    </rPh>
    <phoneticPr fontId="3"/>
  </si>
  <si>
    <t>あ</t>
    <phoneticPr fontId="3"/>
  </si>
  <si>
    <t>い</t>
    <phoneticPr fontId="3"/>
  </si>
  <si>
    <t>う</t>
    <phoneticPr fontId="3"/>
  </si>
  <si>
    <t>給   料</t>
    <rPh sb="0" eb="1">
      <t>キュウ</t>
    </rPh>
    <rPh sb="4" eb="5">
      <t>リョウ</t>
    </rPh>
    <phoneticPr fontId="3"/>
  </si>
  <si>
    <t>支　給　額</t>
    <rPh sb="0" eb="1">
      <t>ササ</t>
    </rPh>
    <rPh sb="2" eb="3">
      <t>キュウ</t>
    </rPh>
    <rPh sb="4" eb="5">
      <t>ガク</t>
    </rPh>
    <phoneticPr fontId="3"/>
  </si>
  <si>
    <t>控　除　額</t>
    <rPh sb="0" eb="1">
      <t>ヒカエ</t>
    </rPh>
    <rPh sb="2" eb="3">
      <t>ジョ</t>
    </rPh>
    <rPh sb="4" eb="5">
      <t>ガク</t>
    </rPh>
    <phoneticPr fontId="3"/>
  </si>
  <si>
    <t>その月の社会保険料等控除後の給与等の金額</t>
    <rPh sb="2" eb="3">
      <t>ツキ</t>
    </rPh>
    <rPh sb="4" eb="6">
      <t>シャカイ</t>
    </rPh>
    <rPh sb="6" eb="9">
      <t>ホケンリョウ</t>
    </rPh>
    <rPh sb="9" eb="10">
      <t>トウ</t>
    </rPh>
    <rPh sb="10" eb="12">
      <t>コウジョ</t>
    </rPh>
    <rPh sb="12" eb="13">
      <t>ゴ</t>
    </rPh>
    <rPh sb="14" eb="17">
      <t>キュウヨトウ</t>
    </rPh>
    <rPh sb="18" eb="20">
      <t>キンガク</t>
    </rPh>
    <phoneticPr fontId="3"/>
  </si>
  <si>
    <t>甲</t>
    <rPh sb="0" eb="1">
      <t>コウ</t>
    </rPh>
    <phoneticPr fontId="3"/>
  </si>
  <si>
    <t>扶　養　親　族　等　の　数</t>
    <rPh sb="0" eb="1">
      <t>タモツ</t>
    </rPh>
    <rPh sb="2" eb="3">
      <t>オサム</t>
    </rPh>
    <rPh sb="4" eb="5">
      <t>オヤ</t>
    </rPh>
    <rPh sb="6" eb="7">
      <t>ゾク</t>
    </rPh>
    <rPh sb="8" eb="9">
      <t>トウ</t>
    </rPh>
    <rPh sb="12" eb="13">
      <t>カズ</t>
    </rPh>
    <phoneticPr fontId="3"/>
  </si>
  <si>
    <t>以　上</t>
    <rPh sb="0" eb="1">
      <t>イ</t>
    </rPh>
    <rPh sb="2" eb="3">
      <t>ジョウ</t>
    </rPh>
    <phoneticPr fontId="3"/>
  </si>
  <si>
    <t>未　満</t>
    <rPh sb="0" eb="1">
      <t>ミ</t>
    </rPh>
    <rPh sb="2" eb="3">
      <t>マン</t>
    </rPh>
    <phoneticPr fontId="3"/>
  </si>
  <si>
    <t>割増</t>
    <rPh sb="0" eb="2">
      <t>ワリマシ</t>
    </rPh>
    <phoneticPr fontId="3"/>
  </si>
  <si>
    <r>
      <t>残</t>
    </r>
    <r>
      <rPr>
        <sz val="10"/>
        <rFont val="HG丸ｺﾞｼｯｸM-PRO"/>
        <family val="3"/>
        <charset val="128"/>
      </rPr>
      <t>業開始時間</t>
    </r>
    <rPh sb="0" eb="2">
      <t>ザンギョウ</t>
    </rPh>
    <rPh sb="2" eb="4">
      <t>カイシ</t>
    </rPh>
    <rPh sb="4" eb="6">
      <t>ジカン</t>
    </rPh>
    <phoneticPr fontId="3"/>
  </si>
  <si>
    <r>
      <t>残</t>
    </r>
    <r>
      <rPr>
        <sz val="10"/>
        <rFont val="HG丸ｺﾞｼｯｸM-PRO"/>
        <family val="3"/>
        <charset val="128"/>
      </rPr>
      <t>業時間</t>
    </r>
    <rPh sb="0" eb="2">
      <t>ザンギョウ</t>
    </rPh>
    <rPh sb="2" eb="4">
      <t>ジカン</t>
    </rPh>
    <phoneticPr fontId="3"/>
  </si>
  <si>
    <t>A</t>
    <phoneticPr fontId="3"/>
  </si>
  <si>
    <t>科目　　　　　   名前</t>
    <rPh sb="0" eb="2">
      <t>カモク</t>
    </rPh>
    <rPh sb="10" eb="12">
      <t>ナマエ</t>
    </rPh>
    <phoneticPr fontId="3"/>
  </si>
  <si>
    <r>
      <t>残</t>
    </r>
    <r>
      <rPr>
        <sz val="9"/>
        <rFont val="HG丸ｺﾞｼｯｸM-PRO"/>
        <family val="3"/>
        <charset val="128"/>
      </rPr>
      <t>業給</t>
    </r>
    <rPh sb="0" eb="1">
      <t>ザン</t>
    </rPh>
    <rPh sb="1" eb="2">
      <t>ギョウ</t>
    </rPh>
    <rPh sb="2" eb="3">
      <t>キュウ</t>
    </rPh>
    <phoneticPr fontId="3"/>
  </si>
  <si>
    <t>出勤日数</t>
    <rPh sb="0" eb="2">
      <t>シュッキン</t>
    </rPh>
    <rPh sb="2" eb="4">
      <t>ニッスウ</t>
    </rPh>
    <phoneticPr fontId="3"/>
  </si>
  <si>
    <t>祭日・祝日・土曜日・残業・早朝時給は２５％UP</t>
    <rPh sb="0" eb="2">
      <t>サイジツ</t>
    </rPh>
    <rPh sb="3" eb="5">
      <t>シュクジツ</t>
    </rPh>
    <rPh sb="6" eb="9">
      <t>ドヨウビ</t>
    </rPh>
    <rPh sb="10" eb="12">
      <t>ザンギョウ</t>
    </rPh>
    <rPh sb="13" eb="15">
      <t>ソウチョウ</t>
    </rPh>
    <rPh sb="15" eb="17">
      <t>ジキュウ</t>
    </rPh>
    <phoneticPr fontId="3"/>
  </si>
  <si>
    <t>昼食休憩</t>
    <rPh sb="0" eb="2">
      <t>チュウショク</t>
    </rPh>
    <rPh sb="2" eb="4">
      <t>キュウケイ</t>
    </rPh>
    <phoneticPr fontId="3"/>
  </si>
  <si>
    <t>残業休憩</t>
    <rPh sb="0" eb="2">
      <t>ザンギョウ</t>
    </rPh>
    <rPh sb="2" eb="4">
      <t>キュウケイ</t>
    </rPh>
    <phoneticPr fontId="3"/>
  </si>
  <si>
    <t>時    給</t>
    <rPh sb="0" eb="1">
      <t>トキ</t>
    </rPh>
    <rPh sb="5" eb="6">
      <t>キュウ</t>
    </rPh>
    <phoneticPr fontId="3"/>
  </si>
  <si>
    <t>残 業 時 給</t>
    <rPh sb="0" eb="1">
      <t>ザン</t>
    </rPh>
    <rPh sb="2" eb="3">
      <t>ギョウ</t>
    </rPh>
    <rPh sb="4" eb="5">
      <t>ジ</t>
    </rPh>
    <rPh sb="6" eb="7">
      <t>キュウ</t>
    </rPh>
    <phoneticPr fontId="3"/>
  </si>
  <si>
    <t>集計元帳</t>
    <rPh sb="0" eb="2">
      <t>シュウケイ</t>
    </rPh>
    <rPh sb="2" eb="4">
      <t>モトチョウ</t>
    </rPh>
    <phoneticPr fontId="3"/>
  </si>
  <si>
    <t>科目は自由に変えてください。明細書は自動的に変わります。</t>
    <rPh sb="0" eb="2">
      <t>カモク</t>
    </rPh>
    <rPh sb="3" eb="5">
      <t>ジユウ</t>
    </rPh>
    <rPh sb="6" eb="7">
      <t>カ</t>
    </rPh>
    <rPh sb="14" eb="17">
      <t>メイサイショ</t>
    </rPh>
    <rPh sb="18" eb="21">
      <t>ジドウテキ</t>
    </rPh>
    <rPh sb="22" eb="23">
      <t>カ</t>
    </rPh>
    <phoneticPr fontId="3"/>
  </si>
  <si>
    <t>支払明細書</t>
    <rPh sb="0" eb="2">
      <t>シハライ</t>
    </rPh>
    <rPh sb="2" eb="5">
      <t>メイサイショ</t>
    </rPh>
    <phoneticPr fontId="3"/>
  </si>
  <si>
    <t>このシートは記入するところはありません</t>
    <rPh sb="6" eb="8">
      <t>キニュウ</t>
    </rPh>
    <phoneticPr fontId="3"/>
  </si>
  <si>
    <t>時間給計算シート</t>
    <rPh sb="0" eb="3">
      <t>ジカンキュウ</t>
    </rPh>
    <rPh sb="3" eb="5">
      <t>ケイサン</t>
    </rPh>
    <phoneticPr fontId="3"/>
  </si>
  <si>
    <t>時間給社員の出社、退社時間の記入による給料計算は下部表示の</t>
    <rPh sb="0" eb="3">
      <t>ジカンキュウ</t>
    </rPh>
    <rPh sb="3" eb="5">
      <t>シャイン</t>
    </rPh>
    <rPh sb="6" eb="8">
      <t>シュッシャ</t>
    </rPh>
    <rPh sb="9" eb="11">
      <t>タイシャ</t>
    </rPh>
    <rPh sb="11" eb="13">
      <t>ジカン</t>
    </rPh>
    <rPh sb="14" eb="16">
      <t>キニュウ</t>
    </rPh>
    <rPh sb="19" eb="21">
      <t>キュウリョウ</t>
    </rPh>
    <rPh sb="21" eb="23">
      <t>ケイサン</t>
    </rPh>
    <rPh sb="24" eb="26">
      <t>カブ</t>
    </rPh>
    <rPh sb="26" eb="28">
      <t>ヒョウジ</t>
    </rPh>
    <phoneticPr fontId="3"/>
  </si>
  <si>
    <t>24時が過ぎて午前2時半退社のときは24:00に2時間半を加えて、</t>
    <rPh sb="2" eb="3">
      <t>ジ</t>
    </rPh>
    <rPh sb="4" eb="5">
      <t>ス</t>
    </rPh>
    <rPh sb="7" eb="9">
      <t>ゴゼン</t>
    </rPh>
    <rPh sb="10" eb="11">
      <t>ジ</t>
    </rPh>
    <rPh sb="11" eb="12">
      <t>ハン</t>
    </rPh>
    <rPh sb="12" eb="14">
      <t>タイシャ</t>
    </rPh>
    <rPh sb="25" eb="28">
      <t>ジカンハン</t>
    </rPh>
    <rPh sb="29" eb="30">
      <t>クワ</t>
    </rPh>
    <phoneticPr fontId="3"/>
  </si>
  <si>
    <t>明細書を印刷する時は当初、必ずプレビューで用紙に収まることを確認してください</t>
    <rPh sb="0" eb="3">
      <t>メイサイショ</t>
    </rPh>
    <rPh sb="4" eb="6">
      <t>インサツ</t>
    </rPh>
    <rPh sb="8" eb="9">
      <t>トキ</t>
    </rPh>
    <rPh sb="10" eb="12">
      <t>トウショ</t>
    </rPh>
    <rPh sb="13" eb="14">
      <t>カナラ</t>
    </rPh>
    <rPh sb="21" eb="23">
      <t>ヨウシ</t>
    </rPh>
    <rPh sb="24" eb="25">
      <t>オサ</t>
    </rPh>
    <rPh sb="30" eb="32">
      <t>カクニン</t>
    </rPh>
    <phoneticPr fontId="3"/>
  </si>
  <si>
    <t>科目　　　　　 名前</t>
    <rPh sb="0" eb="2">
      <t>カモク</t>
    </rPh>
    <rPh sb="8" eb="10">
      <t>ナマエ</t>
    </rPh>
    <phoneticPr fontId="3"/>
  </si>
  <si>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rPh sb="2" eb="4">
      <t>ロウドウ</t>
    </rPh>
    <rPh sb="4" eb="6">
      <t>キジュン</t>
    </rPh>
    <rPh sb="6" eb="8">
      <t>カントク</t>
    </rPh>
    <rPh sb="8" eb="9">
      <t>ショ</t>
    </rPh>
    <rPh sb="10" eb="12">
      <t>シドウ</t>
    </rPh>
    <rPh sb="16" eb="17">
      <t>タシ</t>
    </rPh>
    <phoneticPr fontId="3"/>
  </si>
  <si>
    <t>休祭</t>
    <rPh sb="0" eb="1">
      <t>キュウ</t>
    </rPh>
    <rPh sb="1" eb="2">
      <t>サイ</t>
    </rPh>
    <phoneticPr fontId="3"/>
  </si>
  <si>
    <t>haru企画</t>
    <rPh sb="4" eb="6">
      <t>キカク</t>
    </rPh>
    <phoneticPr fontId="3"/>
  </si>
  <si>
    <r>
      <t>残</t>
    </r>
    <r>
      <rPr>
        <sz val="11"/>
        <rFont val="HG丸ｺﾞｼｯｸM-PRO"/>
        <family val="3"/>
        <charset val="128"/>
      </rPr>
      <t>業から深夜にいたるときはさらに２５％UP－－－１５０％支給。ただし朝は5時まで</t>
    </r>
    <rPh sb="0" eb="2">
      <t>ザンギョウ</t>
    </rPh>
    <rPh sb="4" eb="6">
      <t>シンヤ</t>
    </rPh>
    <rPh sb="28" eb="30">
      <t>シキュウ</t>
    </rPh>
    <rPh sb="34" eb="35">
      <t>アサ</t>
    </rPh>
    <rPh sb="37" eb="38">
      <t>ジ</t>
    </rPh>
    <phoneticPr fontId="3"/>
  </si>
  <si>
    <t>深夜のみの出勤は25％UPでよい。</t>
    <rPh sb="0" eb="2">
      <t>シンヤ</t>
    </rPh>
    <rPh sb="5" eb="7">
      <t>シュッキン</t>
    </rPh>
    <phoneticPr fontId="3"/>
  </si>
  <si>
    <t>時給計算書・初期記入とメモ</t>
    <rPh sb="0" eb="2">
      <t>ジキュウ</t>
    </rPh>
    <rPh sb="2" eb="5">
      <t>ケイサンショ</t>
    </rPh>
    <rPh sb="6" eb="8">
      <t>ショキ</t>
    </rPh>
    <rPh sb="8" eb="10">
      <t>キニュウ</t>
    </rPh>
    <phoneticPr fontId="3"/>
  </si>
  <si>
    <t>月分給料</t>
    <rPh sb="0" eb="1">
      <t>ツキ</t>
    </rPh>
    <rPh sb="1" eb="2">
      <t>ブン</t>
    </rPh>
    <rPh sb="2" eb="4">
      <t>キュウリョウ</t>
    </rPh>
    <phoneticPr fontId="3"/>
  </si>
  <si>
    <t>休日扱</t>
    <rPh sb="0" eb="2">
      <t>キュウジツ</t>
    </rPh>
    <rPh sb="2" eb="3">
      <t>アツカ</t>
    </rPh>
    <phoneticPr fontId="3"/>
  </si>
  <si>
    <t>残業開始時間</t>
    <rPh sb="0" eb="2">
      <t>ザンギョウ</t>
    </rPh>
    <rPh sb="2" eb="4">
      <t>カイシ</t>
    </rPh>
    <rPh sb="4" eb="6">
      <t>ジカン</t>
    </rPh>
    <phoneticPr fontId="3"/>
  </si>
  <si>
    <t>時給社員名</t>
    <rPh sb="0" eb="2">
      <t>ジキュウ</t>
    </rPh>
    <rPh sb="2" eb="4">
      <t>シャイン</t>
    </rPh>
    <rPh sb="4" eb="5">
      <t>メイ</t>
    </rPh>
    <phoneticPr fontId="3"/>
  </si>
  <si>
    <t>残業給</t>
    <rPh sb="0" eb="2">
      <t>ザンギョウ</t>
    </rPh>
    <rPh sb="2" eb="3">
      <t>キュウ</t>
    </rPh>
    <phoneticPr fontId="3"/>
  </si>
  <si>
    <t>生年月日</t>
    <rPh sb="0" eb="2">
      <t>セイネン</t>
    </rPh>
    <rPh sb="2" eb="4">
      <t>ガッピ</t>
    </rPh>
    <phoneticPr fontId="3"/>
  </si>
  <si>
    <t>連絡先</t>
    <rPh sb="0" eb="3">
      <t>レンラクサキ</t>
    </rPh>
    <phoneticPr fontId="3"/>
  </si>
  <si>
    <t>正社員名</t>
    <rPh sb="0" eb="3">
      <t>セイシャイン</t>
    </rPh>
    <rPh sb="3" eb="4">
      <t>メイ</t>
    </rPh>
    <phoneticPr fontId="3"/>
  </si>
  <si>
    <t>あ</t>
    <phoneticPr fontId="3"/>
  </si>
  <si>
    <t>い</t>
    <phoneticPr fontId="3"/>
  </si>
  <si>
    <t>住      所</t>
    <rPh sb="0" eb="1">
      <t>ジュウ</t>
    </rPh>
    <rPh sb="7" eb="8">
      <t>ショ</t>
    </rPh>
    <phoneticPr fontId="3"/>
  </si>
  <si>
    <t>扶</t>
    <rPh sb="0" eb="1">
      <t>フ</t>
    </rPh>
    <phoneticPr fontId="3"/>
  </si>
  <si>
    <t>基本は一週は4０時間、週休2日制であるから一ヶ月は22日で計算する（21,67日）、年間休日数105日</t>
    <rPh sb="0" eb="2">
      <t>キホン</t>
    </rPh>
    <rPh sb="3" eb="4">
      <t>イチ</t>
    </rPh>
    <rPh sb="4" eb="5">
      <t>シュウ</t>
    </rPh>
    <rPh sb="8" eb="10">
      <t>ジカン</t>
    </rPh>
    <rPh sb="11" eb="13">
      <t>シュウキュウ</t>
    </rPh>
    <rPh sb="14" eb="15">
      <t>ヒ</t>
    </rPh>
    <rPh sb="15" eb="16">
      <t>セイ</t>
    </rPh>
    <rPh sb="21" eb="24">
      <t>イッカゲツ</t>
    </rPh>
    <rPh sb="27" eb="28">
      <t>ヒ</t>
    </rPh>
    <rPh sb="29" eb="31">
      <t>ケイサン</t>
    </rPh>
    <rPh sb="39" eb="40">
      <t>ヒ</t>
    </rPh>
    <rPh sb="42" eb="44">
      <t>ネンカン</t>
    </rPh>
    <rPh sb="44" eb="46">
      <t>キュウジツ</t>
    </rPh>
    <rPh sb="46" eb="47">
      <t>スウ</t>
    </rPh>
    <rPh sb="50" eb="51">
      <t>ヒ</t>
    </rPh>
    <phoneticPr fontId="3"/>
  </si>
  <si>
    <t>（控え）</t>
    <rPh sb="1" eb="2">
      <t>ヒカ</t>
    </rPh>
    <phoneticPr fontId="3"/>
  </si>
  <si>
    <t>賞　与</t>
    <rPh sb="0" eb="1">
      <t>ショウ</t>
    </rPh>
    <rPh sb="2" eb="3">
      <t>アタエ</t>
    </rPh>
    <phoneticPr fontId="3"/>
  </si>
  <si>
    <t>諸手当</t>
    <rPh sb="0" eb="1">
      <t>ショ</t>
    </rPh>
    <rPh sb="1" eb="3">
      <t>テアテ</t>
    </rPh>
    <phoneticPr fontId="3"/>
  </si>
  <si>
    <t>支給金額</t>
    <rPh sb="0" eb="2">
      <t>シキュウ</t>
    </rPh>
    <rPh sb="2" eb="4">
      <t>キンガク</t>
    </rPh>
    <phoneticPr fontId="3"/>
  </si>
  <si>
    <t>A</t>
    <phoneticPr fontId="3"/>
  </si>
  <si>
    <t>B</t>
    <phoneticPr fontId="3"/>
  </si>
  <si>
    <t>※ここから下は支給明細書です。印刷し切り取ってお使いください</t>
    <rPh sb="5" eb="6">
      <t>シタ</t>
    </rPh>
    <rPh sb="7" eb="9">
      <t>シキュウ</t>
    </rPh>
    <rPh sb="9" eb="12">
      <t>メイサイショ</t>
    </rPh>
    <rPh sb="15" eb="17">
      <t>インサツ</t>
    </rPh>
    <rPh sb="18" eb="19">
      <t>キ</t>
    </rPh>
    <rPh sb="20" eb="21">
      <t>ト</t>
    </rPh>
    <rPh sb="24" eb="25">
      <t>ツカ</t>
    </rPh>
    <phoneticPr fontId="3"/>
  </si>
  <si>
    <r>
      <t>賞与シート</t>
    </r>
    <r>
      <rPr>
        <sz val="9"/>
        <rFont val="HG丸ｺﾞｼｯｸM-PRO"/>
        <family val="3"/>
        <charset val="128"/>
      </rPr>
      <t>（黄色の部分しか記入できません）</t>
    </r>
    <rPh sb="0" eb="2">
      <t>ショウヨ</t>
    </rPh>
    <rPh sb="6" eb="7">
      <t>キ</t>
    </rPh>
    <rPh sb="7" eb="8">
      <t>イロ</t>
    </rPh>
    <rPh sb="9" eb="11">
      <t>ブブン</t>
    </rPh>
    <rPh sb="13" eb="15">
      <t>キニュウ</t>
    </rPh>
    <phoneticPr fontId="3"/>
  </si>
  <si>
    <t>総支給額</t>
    <rPh sb="0" eb="1">
      <t>ソウ</t>
    </rPh>
    <rPh sb="1" eb="4">
      <t>シキュウガク</t>
    </rPh>
    <phoneticPr fontId="3"/>
  </si>
  <si>
    <t>総支給金額</t>
    <rPh sb="0" eb="1">
      <t>ソウ</t>
    </rPh>
    <rPh sb="1" eb="3">
      <t>シキュウ</t>
    </rPh>
    <rPh sb="3" eb="5">
      <t>キンガク</t>
    </rPh>
    <phoneticPr fontId="3"/>
  </si>
  <si>
    <t>合　　計</t>
    <rPh sb="0" eb="1">
      <t>ゴウ</t>
    </rPh>
    <rPh sb="3" eb="4">
      <t>ケイ</t>
    </rPh>
    <phoneticPr fontId="3"/>
  </si>
  <si>
    <t>締切日</t>
    <rPh sb="0" eb="2">
      <t>シメキリ</t>
    </rPh>
    <rPh sb="2" eb="3">
      <t>ヒ</t>
    </rPh>
    <phoneticPr fontId="3"/>
  </si>
  <si>
    <t>残</t>
  </si>
  <si>
    <t>雇用保険</t>
    <rPh sb="0" eb="2">
      <t>コヨウ</t>
    </rPh>
    <rPh sb="2" eb="4">
      <t>ホケン</t>
    </rPh>
    <phoneticPr fontId="3"/>
  </si>
  <si>
    <t>住民税</t>
    <rPh sb="0" eb="3">
      <t>ジュウミンゼイ</t>
    </rPh>
    <phoneticPr fontId="3"/>
  </si>
  <si>
    <t>賞与金種別表</t>
    <rPh sb="0" eb="2">
      <t>ショウヨ</t>
    </rPh>
    <rPh sb="2" eb="4">
      <t>キンシュ</t>
    </rPh>
    <rPh sb="4" eb="5">
      <t>ベツ</t>
    </rPh>
    <rPh sb="5" eb="6">
      <t>ヒョウ</t>
    </rPh>
    <phoneticPr fontId="3"/>
  </si>
  <si>
    <t>金　種</t>
    <rPh sb="0" eb="1">
      <t>キン</t>
    </rPh>
    <rPh sb="2" eb="3">
      <t>タネ</t>
    </rPh>
    <phoneticPr fontId="3"/>
  </si>
  <si>
    <t>金　額</t>
    <rPh sb="0" eb="1">
      <t>キン</t>
    </rPh>
    <rPh sb="2" eb="3">
      <t>ガク</t>
    </rPh>
    <phoneticPr fontId="3"/>
  </si>
  <si>
    <t>支給総額</t>
    <rPh sb="0" eb="2">
      <t>シキュウ</t>
    </rPh>
    <rPh sb="2" eb="4">
      <t>ソウガク</t>
    </rPh>
    <phoneticPr fontId="3"/>
  </si>
  <si>
    <t>a</t>
    <phoneticPr fontId="3"/>
  </si>
  <si>
    <t>ｂ</t>
    <phoneticPr fontId="3"/>
  </si>
  <si>
    <t>あ</t>
    <phoneticPr fontId="3"/>
  </si>
  <si>
    <t>い</t>
    <phoneticPr fontId="3"/>
  </si>
  <si>
    <r>
      <t>月分</t>
    </r>
    <r>
      <rPr>
        <sz val="14"/>
        <rFont val="HG丸ｺﾞｼｯｸM-PRO"/>
        <family val="3"/>
        <charset val="128"/>
      </rPr>
      <t xml:space="preserve">    時給社員給料･集計表</t>
    </r>
    <rPh sb="0" eb="1">
      <t>ツキ</t>
    </rPh>
    <rPh sb="1" eb="2">
      <t>ブン</t>
    </rPh>
    <rPh sb="6" eb="8">
      <t>ジキュウ</t>
    </rPh>
    <rPh sb="8" eb="10">
      <t>シャイン</t>
    </rPh>
    <rPh sb="10" eb="12">
      <t>キュウリョウ</t>
    </rPh>
    <rPh sb="13" eb="15">
      <t>シュウケイ</t>
    </rPh>
    <rPh sb="15" eb="16">
      <t>ヒョウ</t>
    </rPh>
    <phoneticPr fontId="3"/>
  </si>
  <si>
    <t xml:space="preserve">  Start</t>
    <phoneticPr fontId="3"/>
  </si>
  <si>
    <t xml:space="preserve">    集計元帳</t>
    <rPh sb="4" eb="6">
      <t>シュウケイ</t>
    </rPh>
    <rPh sb="6" eb="8">
      <t>モトチョウ</t>
    </rPh>
    <phoneticPr fontId="3"/>
  </si>
  <si>
    <t>あ</t>
    <phoneticPr fontId="3"/>
  </si>
  <si>
    <t>支払総金額</t>
    <rPh sb="0" eb="2">
      <t>シハライ</t>
    </rPh>
    <rPh sb="2" eb="3">
      <t>ソウ</t>
    </rPh>
    <rPh sb="3" eb="5">
      <t>キンガク</t>
    </rPh>
    <phoneticPr fontId="3"/>
  </si>
  <si>
    <t>以上</t>
    <rPh sb="0" eb="2">
      <t>イジョウ</t>
    </rPh>
    <phoneticPr fontId="3"/>
  </si>
  <si>
    <t>給料支払総額表</t>
    <rPh sb="0" eb="2">
      <t>キュウリョウ</t>
    </rPh>
    <rPh sb="2" eb="4">
      <t>シハライ</t>
    </rPh>
    <rPh sb="4" eb="6">
      <t>ソウガク</t>
    </rPh>
    <rPh sb="6" eb="7">
      <t>ヒョウ</t>
    </rPh>
    <phoneticPr fontId="3"/>
  </si>
  <si>
    <t>預かり金総額表</t>
    <rPh sb="0" eb="1">
      <t>アズ</t>
    </rPh>
    <rPh sb="3" eb="4">
      <t>キン</t>
    </rPh>
    <rPh sb="4" eb="6">
      <t>ソウガク</t>
    </rPh>
    <rPh sb="6" eb="7">
      <t>ヒョウ</t>
    </rPh>
    <phoneticPr fontId="3"/>
  </si>
  <si>
    <t>総控除額</t>
    <rPh sb="0" eb="1">
      <t>ソウ</t>
    </rPh>
    <rPh sb="1" eb="3">
      <t>コウジョ</t>
    </rPh>
    <rPh sb="3" eb="4">
      <t>ガク</t>
    </rPh>
    <phoneticPr fontId="3"/>
  </si>
  <si>
    <t>差引支給総額</t>
    <rPh sb="0" eb="2">
      <t>サシヒキ</t>
    </rPh>
    <rPh sb="2" eb="4">
      <t>シキュウ</t>
    </rPh>
    <rPh sb="4" eb="6">
      <t>ソウガク</t>
    </rPh>
    <phoneticPr fontId="3"/>
  </si>
  <si>
    <t>Haru企画　　平野恒示</t>
    <rPh sb="4" eb="6">
      <t>キカク</t>
    </rPh>
    <rPh sb="8" eb="10">
      <t>ヒラノ</t>
    </rPh>
    <rPh sb="10" eb="11">
      <t>コウ</t>
    </rPh>
    <rPh sb="11" eb="12">
      <t>ジ</t>
    </rPh>
    <phoneticPr fontId="3"/>
  </si>
  <si>
    <r>
      <t>毎</t>
    </r>
    <r>
      <rPr>
        <sz val="11"/>
        <rFont val="HG丸ｺﾞｼｯｸM-PRO"/>
        <family val="3"/>
        <charset val="128"/>
      </rPr>
      <t>週決められた休日の出勤は３５％UP</t>
    </r>
    <rPh sb="0" eb="2">
      <t>マイシュウ</t>
    </rPh>
    <rPh sb="2" eb="3">
      <t>キ</t>
    </rPh>
    <rPh sb="7" eb="9">
      <t>キュウジツ</t>
    </rPh>
    <rPh sb="10" eb="12">
      <t>シュッキン</t>
    </rPh>
    <phoneticPr fontId="3"/>
  </si>
  <si>
    <t>振込</t>
    <rPh sb="0" eb="2">
      <t>フリコミ</t>
    </rPh>
    <phoneticPr fontId="3"/>
  </si>
  <si>
    <t>氏　　名</t>
    <rPh sb="0" eb="1">
      <t>シ</t>
    </rPh>
    <rPh sb="3" eb="4">
      <t>メイ</t>
    </rPh>
    <phoneticPr fontId="3"/>
  </si>
  <si>
    <t>口座NO</t>
    <rPh sb="0" eb="2">
      <t>コウザ</t>
    </rPh>
    <phoneticPr fontId="3"/>
  </si>
  <si>
    <t>金　　額</t>
    <rPh sb="0" eb="1">
      <t>キン</t>
    </rPh>
    <rPh sb="3" eb="4">
      <t>ガク</t>
    </rPh>
    <phoneticPr fontId="3"/>
  </si>
  <si>
    <t>普12345678</t>
    <rPh sb="0" eb="1">
      <t>ススム</t>
    </rPh>
    <phoneticPr fontId="3"/>
  </si>
  <si>
    <t>現金支払分</t>
    <rPh sb="0" eb="2">
      <t>ゲンキン</t>
    </rPh>
    <rPh sb="2" eb="4">
      <t>シハライ</t>
    </rPh>
    <rPh sb="4" eb="5">
      <t>ブン</t>
    </rPh>
    <phoneticPr fontId="3"/>
  </si>
  <si>
    <t>金　種　別　表　　　金　額</t>
    <rPh sb="0" eb="1">
      <t>キン</t>
    </rPh>
    <rPh sb="2" eb="3">
      <t>タネ</t>
    </rPh>
    <rPh sb="4" eb="5">
      <t>ベツ</t>
    </rPh>
    <rPh sb="6" eb="7">
      <t>ヒョウ</t>
    </rPh>
    <rPh sb="10" eb="11">
      <t>カネ</t>
    </rPh>
    <rPh sb="12" eb="13">
      <t>ガク</t>
    </rPh>
    <phoneticPr fontId="3"/>
  </si>
  <si>
    <r>
      <t>残</t>
    </r>
    <r>
      <rPr>
        <sz val="9"/>
        <rFont val="HG丸ｺﾞｼｯｸM-PRO"/>
        <family val="3"/>
        <charset val="128"/>
      </rPr>
      <t>業給</t>
    </r>
    <rPh sb="0" eb="2">
      <t>ザンギョウ</t>
    </rPh>
    <rPh sb="2" eb="3">
      <t>キュウ</t>
    </rPh>
    <phoneticPr fontId="3"/>
  </si>
  <si>
    <t>雇用保険解説</t>
    <rPh sb="0" eb="2">
      <t>コヨウ</t>
    </rPh>
    <rPh sb="2" eb="4">
      <t>ホケン</t>
    </rPh>
    <rPh sb="4" eb="6">
      <t>カイセツ</t>
    </rPh>
    <phoneticPr fontId="3"/>
  </si>
  <si>
    <t>これまで利用されていた料額表は廃止されました。今後はすべて賃金額に単純に料率を乗じる方法で算出されます。</t>
  </si>
  <si>
    <t>また、料率の変更がなされました。</t>
  </si>
  <si>
    <t>＜料率＞</t>
  </si>
  <si>
    <t>事業の種類</t>
  </si>
  <si>
    <t>２及び３以外の事業</t>
  </si>
  <si>
    <t>○土地の耕作若しくは開墾又は植物の栽植、栽培、採取若しくは伐採の事業その他農林の事業（園芸サービスの事業を除く。）</t>
  </si>
  <si>
    <t>○動物の飼育又は水産動植物の採捕若しくは養殖の事業その他畜産、養蚕又は水産の事業（牛馬の育成、酪農、養鶏又は養豚の事業及び内水面養殖の事業は除く）</t>
  </si>
  <si>
    <t>○清酒の製造の事業</t>
  </si>
  <si>
    <t>土木、建築その他工作物の建築、改造、保存、修理、変更、破壊若しくは解体又はその他の準備の事業</t>
  </si>
  <si>
    <t>（）内は、被保険者の負担率です。</t>
  </si>
  <si>
    <t>☆start</t>
    <phoneticPr fontId="3"/>
  </si>
  <si>
    <t>page top</t>
    <phoneticPr fontId="3"/>
  </si>
  <si>
    <r>
      <t>雇用保険の</t>
    </r>
    <r>
      <rPr>
        <sz val="11"/>
        <rFont val="ＭＳ Ｐゴシック"/>
        <family val="3"/>
        <charset val="128"/>
      </rPr>
      <t>（A)</t>
    </r>
    <r>
      <rPr>
        <sz val="8"/>
        <rFont val="ＭＳ Ｐゴシック"/>
        <family val="3"/>
        <charset val="128"/>
      </rPr>
      <t>控除率</t>
    </r>
    <rPh sb="0" eb="2">
      <t>コヨウ</t>
    </rPh>
    <rPh sb="2" eb="4">
      <t>ホケン</t>
    </rPh>
    <rPh sb="8" eb="10">
      <t>コウジョ</t>
    </rPh>
    <rPh sb="10" eb="11">
      <t>リツ</t>
    </rPh>
    <phoneticPr fontId="3"/>
  </si>
  <si>
    <r>
      <t>雇用保険の</t>
    </r>
    <r>
      <rPr>
        <sz val="11"/>
        <rFont val="ＭＳ Ｐゴシック"/>
        <family val="3"/>
        <charset val="128"/>
      </rPr>
      <t>（B)</t>
    </r>
    <r>
      <rPr>
        <sz val="8"/>
        <rFont val="ＭＳ Ｐゴシック"/>
        <family val="3"/>
        <charset val="128"/>
      </rPr>
      <t>控除率</t>
    </r>
    <rPh sb="0" eb="2">
      <t>コヨウ</t>
    </rPh>
    <rPh sb="2" eb="4">
      <t>ホケン</t>
    </rPh>
    <rPh sb="8" eb="10">
      <t>コウジョ</t>
    </rPh>
    <rPh sb="10" eb="11">
      <t>リツ</t>
    </rPh>
    <phoneticPr fontId="3"/>
  </si>
  <si>
    <t>会社名</t>
    <rPh sb="0" eb="3">
      <t>カイシャメイ</t>
    </rPh>
    <phoneticPr fontId="3"/>
  </si>
  <si>
    <t>著作権とご利用上の制限</t>
    <rPh sb="0" eb="3">
      <t>チョサクケン</t>
    </rPh>
    <rPh sb="5" eb="7">
      <t>リヨウ</t>
    </rPh>
    <rPh sb="7" eb="8">
      <t>ジョウ</t>
    </rPh>
    <rPh sb="9" eb="11">
      <t>セイゲン</t>
    </rPh>
    <phoneticPr fontId="3"/>
  </si>
  <si>
    <t>当ワークシートの著作権は平野恒示にあります</t>
    <rPh sb="0" eb="1">
      <t>トウ</t>
    </rPh>
    <rPh sb="8" eb="11">
      <t>チョサクケン</t>
    </rPh>
    <rPh sb="12" eb="14">
      <t>ヒラノ</t>
    </rPh>
    <rPh sb="14" eb="16">
      <t>コウジ</t>
    </rPh>
    <phoneticPr fontId="3"/>
  </si>
  <si>
    <t>損害について</t>
    <rPh sb="0" eb="2">
      <t>ソンガイ</t>
    </rPh>
    <phoneticPr fontId="3"/>
  </si>
  <si>
    <t>このソフトウエアをご利用になることによる如何なる損害が生じようとも</t>
    <rPh sb="10" eb="12">
      <t>リヨウ</t>
    </rPh>
    <rPh sb="20" eb="22">
      <t>イカ</t>
    </rPh>
    <rPh sb="24" eb="26">
      <t>ソンガイ</t>
    </rPh>
    <rPh sb="27" eb="28">
      <t>ショウ</t>
    </rPh>
    <phoneticPr fontId="3"/>
  </si>
  <si>
    <t>なんら保障するものではありません</t>
    <rPh sb="3" eb="5">
      <t>ホショウ</t>
    </rPh>
    <phoneticPr fontId="3"/>
  </si>
  <si>
    <t>第三者への受け渡し</t>
    <rPh sb="0" eb="1">
      <t>ダイ</t>
    </rPh>
    <rPh sb="1" eb="3">
      <t>サンシャ</t>
    </rPh>
    <rPh sb="5" eb="6">
      <t>ウ</t>
    </rPh>
    <rPh sb="7" eb="8">
      <t>ワタ</t>
    </rPh>
    <phoneticPr fontId="3"/>
  </si>
  <si>
    <t>このソフトウエアを私の許可無く再配布することを禁じます</t>
    <rPh sb="9" eb="10">
      <t>ワタクシ</t>
    </rPh>
    <rPh sb="11" eb="13">
      <t>キョカ</t>
    </rPh>
    <rPh sb="13" eb="14">
      <t>ナ</t>
    </rPh>
    <rPh sb="15" eb="18">
      <t>サイハイフ</t>
    </rPh>
    <rPh sb="23" eb="24">
      <t>キン</t>
    </rPh>
    <phoneticPr fontId="3"/>
  </si>
  <si>
    <t>何かありましたら問い合わせてください</t>
    <rPh sb="0" eb="1">
      <t>ナニ</t>
    </rPh>
    <rPh sb="8" eb="9">
      <t>ト</t>
    </rPh>
    <rPh sb="10" eb="11">
      <t>ア</t>
    </rPh>
    <phoneticPr fontId="3"/>
  </si>
  <si>
    <t>乙</t>
    <rPh sb="0" eb="1">
      <t>オツ</t>
    </rPh>
    <phoneticPr fontId="3"/>
  </si>
  <si>
    <t>所得</t>
    <rPh sb="0" eb="2">
      <t>ショトク</t>
    </rPh>
    <phoneticPr fontId="3"/>
  </si>
  <si>
    <t>雇保</t>
    <rPh sb="0" eb="1">
      <t>ヤトイ</t>
    </rPh>
    <rPh sb="1" eb="2">
      <t>ホ</t>
    </rPh>
    <phoneticPr fontId="3"/>
  </si>
  <si>
    <t>年齢</t>
    <rPh sb="0" eb="2">
      <t>ネンレイ</t>
    </rPh>
    <phoneticPr fontId="3"/>
  </si>
  <si>
    <t>給　料</t>
    <rPh sb="0" eb="1">
      <t>キュウ</t>
    </rPh>
    <rPh sb="2" eb="3">
      <t>リョウ</t>
    </rPh>
    <phoneticPr fontId="3"/>
  </si>
  <si>
    <t>http://www.kawagoe.or.jp/tools/koyo.htm</t>
    <phoneticPr fontId="3"/>
  </si>
  <si>
    <t>☆Start初期記入</t>
    <rPh sb="6" eb="8">
      <t>ショキ</t>
    </rPh>
    <rPh sb="8" eb="10">
      <t>キニュウ</t>
    </rPh>
    <phoneticPr fontId="3"/>
  </si>
  <si>
    <t>休祭日のチェックを毎月当初にしてください</t>
    <rPh sb="0" eb="1">
      <t>キュウ</t>
    </rPh>
    <rPh sb="1" eb="3">
      <t>サイジツ</t>
    </rPh>
    <rPh sb="9" eb="11">
      <t>マイツキ</t>
    </rPh>
    <rPh sb="11" eb="13">
      <t>トウショ</t>
    </rPh>
    <phoneticPr fontId="3"/>
  </si>
  <si>
    <t>住民税・年金・保険・手当等記入してください</t>
    <rPh sb="0" eb="3">
      <t>ジュウミンゼイ</t>
    </rPh>
    <rPh sb="4" eb="6">
      <t>ネンキン</t>
    </rPh>
    <rPh sb="7" eb="8">
      <t>タモツ</t>
    </rPh>
    <rPh sb="8" eb="9">
      <t>ケン</t>
    </rPh>
    <rPh sb="10" eb="12">
      <t>テア</t>
    </rPh>
    <rPh sb="12" eb="13">
      <t>トウ</t>
    </rPh>
    <rPh sb="13" eb="15">
      <t>キニュウ</t>
    </rPh>
    <phoneticPr fontId="3"/>
  </si>
  <si>
    <t>★雇用保険の計算シュミレーション参考までに</t>
    <rPh sb="1" eb="3">
      <t>コヨウ</t>
    </rPh>
    <rPh sb="3" eb="5">
      <t>ホケン</t>
    </rPh>
    <rPh sb="6" eb="8">
      <t>ケイサン</t>
    </rPh>
    <rPh sb="16" eb="18">
      <t>サンコウ</t>
    </rPh>
    <phoneticPr fontId="3"/>
  </si>
  <si>
    <t>★所得税は交通費を含めない金額から社会保険料を差し引いた金額から計算</t>
    <rPh sb="1" eb="4">
      <t>ショトクゼイ</t>
    </rPh>
    <rPh sb="5" eb="8">
      <t>コウツウヒ</t>
    </rPh>
    <rPh sb="9" eb="10">
      <t>フク</t>
    </rPh>
    <rPh sb="13" eb="15">
      <t>キンガク</t>
    </rPh>
    <rPh sb="17" eb="19">
      <t>シャカイ</t>
    </rPh>
    <rPh sb="19" eb="22">
      <t>ホケンリョウ</t>
    </rPh>
    <rPh sb="23" eb="24">
      <t>サ</t>
    </rPh>
    <rPh sb="25" eb="26">
      <t>ヒ</t>
    </rPh>
    <rPh sb="28" eb="29">
      <t>キン</t>
    </rPh>
    <rPh sb="29" eb="30">
      <t>ガク</t>
    </rPh>
    <rPh sb="32" eb="34">
      <t>ケイサン</t>
    </rPh>
    <phoneticPr fontId="3"/>
  </si>
  <si>
    <t>下のほうに金種別表、銀行振り込み表添附</t>
    <rPh sb="0" eb="1">
      <t>シタ</t>
    </rPh>
    <rPh sb="5" eb="6">
      <t>キン</t>
    </rPh>
    <rPh sb="6" eb="8">
      <t>シュベツ</t>
    </rPh>
    <rPh sb="8" eb="9">
      <t>ヒョウ</t>
    </rPh>
    <rPh sb="10" eb="12">
      <t>ギンコウ</t>
    </rPh>
    <rPh sb="12" eb="13">
      <t>フ</t>
    </rPh>
    <rPh sb="14" eb="15">
      <t>コ</t>
    </rPh>
    <rPh sb="16" eb="17">
      <t>ヒョウ</t>
    </rPh>
    <rPh sb="17" eb="18">
      <t>テン</t>
    </rPh>
    <rPh sb="18" eb="19">
      <t>フ</t>
    </rPh>
    <phoneticPr fontId="3"/>
  </si>
  <si>
    <t>計算になんら関係はありません。</t>
    <rPh sb="0" eb="2">
      <t>ケイサン</t>
    </rPh>
    <rPh sb="6" eb="8">
      <t>カンケイ</t>
    </rPh>
    <phoneticPr fontId="3"/>
  </si>
  <si>
    <t>プレビューの余白(M)と設定(Ｓ)で。</t>
    <rPh sb="6" eb="8">
      <t>ヨハク</t>
    </rPh>
    <rPh sb="12" eb="14">
      <t>セッテイ</t>
    </rPh>
    <phoneticPr fontId="3"/>
  </si>
  <si>
    <t>賞与</t>
    <rPh sb="0" eb="2">
      <t>ショウヨ</t>
    </rPh>
    <phoneticPr fontId="3"/>
  </si>
  <si>
    <t>こんな形で利用したらどうか。支払明細書添附した計算表を作りました</t>
    <rPh sb="3" eb="4">
      <t>カタチ</t>
    </rPh>
    <rPh sb="5" eb="7">
      <t>リヨウ</t>
    </rPh>
    <rPh sb="14" eb="16">
      <t>シハライ</t>
    </rPh>
    <rPh sb="16" eb="19">
      <t>メイサイショ</t>
    </rPh>
    <rPh sb="19" eb="20">
      <t>テン</t>
    </rPh>
    <rPh sb="20" eb="21">
      <t>フ</t>
    </rPh>
    <rPh sb="23" eb="25">
      <t>ケイサン</t>
    </rPh>
    <rPh sb="25" eb="26">
      <t>ヒョウ</t>
    </rPh>
    <rPh sb="27" eb="28">
      <t>ツク</t>
    </rPh>
    <phoneticPr fontId="3"/>
  </si>
  <si>
    <t>利用ください</t>
    <rPh sb="0" eb="2">
      <t>リヨウ</t>
    </rPh>
    <phoneticPr fontId="3"/>
  </si>
  <si>
    <t>１）</t>
    <phoneticPr fontId="3"/>
  </si>
  <si>
    <t>２）</t>
    <phoneticPr fontId="3"/>
  </si>
  <si>
    <r>
      <t>通常、時間を入力する時は</t>
    </r>
    <r>
      <rPr>
        <b/>
        <sz val="11"/>
        <rFont val="HG丸ｺﾞｼｯｸM-PRO"/>
        <family val="3"/>
        <charset val="128"/>
      </rPr>
      <t>コロン「：」</t>
    </r>
    <r>
      <rPr>
        <sz val="11"/>
        <rFont val="HG丸ｺﾞｼｯｸM-PRO"/>
        <family val="3"/>
        <charset val="128"/>
      </rPr>
      <t>を使用しますが、このファイルでは</t>
    </r>
    <rPh sb="0" eb="2">
      <t>ツウジョウ</t>
    </rPh>
    <rPh sb="3" eb="5">
      <t>ジカン</t>
    </rPh>
    <rPh sb="6" eb="8">
      <t>ニュウリョク</t>
    </rPh>
    <rPh sb="8" eb="11">
      <t>スルトキ</t>
    </rPh>
    <rPh sb="19" eb="21">
      <t>シヨウ</t>
    </rPh>
    <rPh sb="26" eb="28">
      <t>コノカイサン</t>
    </rPh>
    <phoneticPr fontId="3"/>
  </si>
  <si>
    <t>給与締切日の選択</t>
    <rPh sb="0" eb="2">
      <t>キュウヨ</t>
    </rPh>
    <rPh sb="2" eb="5">
      <t>シメキリビ</t>
    </rPh>
    <rPh sb="6" eb="8">
      <t>センタク</t>
    </rPh>
    <phoneticPr fontId="3"/>
  </si>
  <si>
    <t>扶養家族の人数を９選択</t>
    <rPh sb="0" eb="2">
      <t>フヨウ</t>
    </rPh>
    <rPh sb="2" eb="4">
      <t>カゾク</t>
    </rPh>
    <rPh sb="5" eb="7">
      <t>ニンズウ</t>
    </rPh>
    <rPh sb="9" eb="11">
      <t>センタク</t>
    </rPh>
    <phoneticPr fontId="3"/>
  </si>
  <si>
    <t>所得税の控除は甲欄、乙欄、空欄（控除しない）の３選択</t>
    <rPh sb="0" eb="3">
      <t>ショトクゼイ</t>
    </rPh>
    <rPh sb="4" eb="6">
      <t>コウジョ</t>
    </rPh>
    <rPh sb="7" eb="8">
      <t>コウ</t>
    </rPh>
    <rPh sb="8" eb="9">
      <t>ラン</t>
    </rPh>
    <rPh sb="10" eb="11">
      <t>オツ</t>
    </rPh>
    <rPh sb="11" eb="12">
      <t>ラン</t>
    </rPh>
    <rPh sb="16" eb="18">
      <t>コウジョ</t>
    </rPh>
    <rPh sb="24" eb="26">
      <t>センタク</t>
    </rPh>
    <phoneticPr fontId="3"/>
  </si>
  <si>
    <t>雇用保険は　A、B、空欄（控除しない）の３選択</t>
    <rPh sb="0" eb="2">
      <t>コヨウ</t>
    </rPh>
    <rPh sb="2" eb="4">
      <t>ホケン</t>
    </rPh>
    <rPh sb="13" eb="15">
      <t>コウジョ</t>
    </rPh>
    <rPh sb="21" eb="23">
      <t>センタク</t>
    </rPh>
    <phoneticPr fontId="3"/>
  </si>
  <si>
    <t>雇用保険料の算出は支給するすべてを加算すると考えた計算です</t>
    <rPh sb="0" eb="2">
      <t>コヨウ</t>
    </rPh>
    <rPh sb="2" eb="4">
      <t>ホケン</t>
    </rPh>
    <rPh sb="4" eb="5">
      <t>リョウ</t>
    </rPh>
    <rPh sb="6" eb="8">
      <t>サンシュツ</t>
    </rPh>
    <rPh sb="9" eb="11">
      <t>シキュウ</t>
    </rPh>
    <rPh sb="17" eb="19">
      <t>カサン</t>
    </rPh>
    <rPh sb="22" eb="23">
      <t>カンガ</t>
    </rPh>
    <rPh sb="25" eb="27">
      <t>ケイサン</t>
    </rPh>
    <phoneticPr fontId="3"/>
  </si>
  <si>
    <t>年月は選択記入。</t>
    <rPh sb="0" eb="2">
      <t>ネンゲツ</t>
    </rPh>
    <rPh sb="3" eb="5">
      <t>センタク</t>
    </rPh>
    <rPh sb="5" eb="7">
      <t>キニュウ</t>
    </rPh>
    <phoneticPr fontId="3"/>
  </si>
  <si>
    <t>★一律に支払う交通費は給料に加算すべきですがこの計算書は交通費除外して計算します</t>
    <rPh sb="1" eb="3">
      <t>イチリツ</t>
    </rPh>
    <rPh sb="4" eb="6">
      <t>シハラ</t>
    </rPh>
    <rPh sb="7" eb="10">
      <t>コウツウヒ</t>
    </rPh>
    <rPh sb="11" eb="13">
      <t>キュウリョウ</t>
    </rPh>
    <rPh sb="14" eb="16">
      <t>カサン</t>
    </rPh>
    <rPh sb="24" eb="27">
      <t>ケイサンショ</t>
    </rPh>
    <rPh sb="28" eb="31">
      <t>コウツウヒ</t>
    </rPh>
    <rPh sb="31" eb="33">
      <t>ジョガイ</t>
    </rPh>
    <rPh sb="35" eb="37">
      <t>ケイサン</t>
    </rPh>
    <phoneticPr fontId="3"/>
  </si>
  <si>
    <t>★雇用保険は交通費を含めた支払い総金額を基に計算</t>
    <rPh sb="1" eb="3">
      <t>コヨウ</t>
    </rPh>
    <rPh sb="3" eb="5">
      <t>ホケン</t>
    </rPh>
    <rPh sb="6" eb="9">
      <t>コウツウヒ</t>
    </rPh>
    <rPh sb="10" eb="11">
      <t>フク</t>
    </rPh>
    <rPh sb="13" eb="15">
      <t>シハラ</t>
    </rPh>
    <rPh sb="16" eb="17">
      <t>ソウ</t>
    </rPh>
    <rPh sb="17" eb="19">
      <t>キンガク</t>
    </rPh>
    <rPh sb="20" eb="21">
      <t>モト</t>
    </rPh>
    <rPh sb="22" eb="24">
      <t>ケイサン</t>
    </rPh>
    <phoneticPr fontId="3"/>
  </si>
  <si>
    <t>g</t>
    <phoneticPr fontId="3"/>
  </si>
  <si>
    <t>i</t>
    <phoneticPr fontId="3"/>
  </si>
  <si>
    <t>j</t>
    <phoneticPr fontId="3"/>
  </si>
  <si>
    <t>k</t>
    <phoneticPr fontId="3"/>
  </si>
  <si>
    <t>時給計算・操 作 説 明 書</t>
    <rPh sb="0" eb="2">
      <t>ジキュウ</t>
    </rPh>
    <rPh sb="2" eb="4">
      <t>ケイサン</t>
    </rPh>
    <rPh sb="5" eb="6">
      <t>ミサオ</t>
    </rPh>
    <rPh sb="7" eb="8">
      <t>サク</t>
    </rPh>
    <rPh sb="9" eb="10">
      <t>セツ</t>
    </rPh>
    <rPh sb="11" eb="12">
      <t>メイ</t>
    </rPh>
    <rPh sb="13" eb="14">
      <t>ショ</t>
    </rPh>
    <phoneticPr fontId="3"/>
  </si>
  <si>
    <t>b</t>
    <phoneticPr fontId="3"/>
  </si>
  <si>
    <t>■</t>
    <phoneticPr fontId="3"/>
  </si>
  <si>
    <t>メ　モ</t>
    <phoneticPr fontId="3"/>
  </si>
  <si>
    <t>お求め頂きますと所得税と雇用保険を計算しないタイプを同時に提供しています</t>
    <rPh sb="1" eb="2">
      <t>モト</t>
    </rPh>
    <rPh sb="3" eb="4">
      <t>イタダ</t>
    </rPh>
    <rPh sb="8" eb="11">
      <t>ショトクゼイ</t>
    </rPh>
    <rPh sb="12" eb="14">
      <t>コヨウ</t>
    </rPh>
    <rPh sb="14" eb="16">
      <t>ホケン</t>
    </rPh>
    <rPh sb="17" eb="19">
      <t>ケイサン</t>
    </rPh>
    <rPh sb="26" eb="28">
      <t>ドウジ</t>
    </rPh>
    <rPh sb="29" eb="31">
      <t>テイキョウ</t>
    </rPh>
    <phoneticPr fontId="3"/>
  </si>
  <si>
    <t>その理由は将来控除金額の変更等に当方が対応できないことが起きたとき、</t>
    <rPh sb="2" eb="4">
      <t>リユウ</t>
    </rPh>
    <rPh sb="5" eb="7">
      <t>ショウライ</t>
    </rPh>
    <rPh sb="7" eb="9">
      <t>コウジョ</t>
    </rPh>
    <rPh sb="9" eb="11">
      <t>キンガク</t>
    </rPh>
    <rPh sb="12" eb="14">
      <t>ヘンコウ</t>
    </rPh>
    <rPh sb="14" eb="15">
      <t>トウ</t>
    </rPh>
    <rPh sb="16" eb="18">
      <t>トウホウ</t>
    </rPh>
    <rPh sb="19" eb="21">
      <t>タイオウ</t>
    </rPh>
    <rPh sb="28" eb="29">
      <t>オ</t>
    </rPh>
    <phoneticPr fontId="3"/>
  </si>
  <si>
    <t>貴社に迷惑が掛かってはいけないと予備シートとして提供する物です。</t>
    <rPh sb="0" eb="2">
      <t>キシャ</t>
    </rPh>
    <rPh sb="3" eb="5">
      <t>メイワク</t>
    </rPh>
    <rPh sb="6" eb="7">
      <t>カ</t>
    </rPh>
    <rPh sb="16" eb="18">
      <t>ヨビ</t>
    </rPh>
    <rPh sb="24" eb="26">
      <t>テイキョウ</t>
    </rPh>
    <rPh sb="28" eb="29">
      <t>モノ</t>
    </rPh>
    <phoneticPr fontId="3"/>
  </si>
  <si>
    <t>もちろん永久シートとしてこのまま使用いただいても何の問題もありません</t>
    <rPh sb="4" eb="6">
      <t>エイキュウ</t>
    </rPh>
    <rPh sb="16" eb="18">
      <t>シヨウ</t>
    </rPh>
    <rPh sb="24" eb="25">
      <t>ナン</t>
    </rPh>
    <rPh sb="26" eb="28">
      <t>モンダイ</t>
    </rPh>
    <phoneticPr fontId="3"/>
  </si>
  <si>
    <t>※前年度までは数字の入れ替えですみましたが、19年度は</t>
    <rPh sb="1" eb="4">
      <t>ゼンネンド</t>
    </rPh>
    <rPh sb="7" eb="9">
      <t>スウジ</t>
    </rPh>
    <rPh sb="10" eb="11">
      <t>イ</t>
    </rPh>
    <rPh sb="12" eb="13">
      <t>カ</t>
    </rPh>
    <rPh sb="24" eb="26">
      <t>ネンド</t>
    </rPh>
    <phoneticPr fontId="3"/>
  </si>
  <si>
    <t>税率が変わったため計算式を変えました。そのため</t>
    <rPh sb="0" eb="2">
      <t>ゼイリツ</t>
    </rPh>
    <rPh sb="3" eb="4">
      <t>カ</t>
    </rPh>
    <rPh sb="9" eb="11">
      <t>ケイサン</t>
    </rPh>
    <rPh sb="11" eb="12">
      <t>シキ</t>
    </rPh>
    <rPh sb="13" eb="14">
      <t>カ</t>
    </rPh>
    <phoneticPr fontId="3"/>
  </si>
  <si>
    <t>前年度までご利用になった方は申し訳ありませんが</t>
    <rPh sb="0" eb="3">
      <t>ゼンネンド</t>
    </rPh>
    <rPh sb="6" eb="8">
      <t>リヨウ</t>
    </rPh>
    <rPh sb="12" eb="13">
      <t>カタ</t>
    </rPh>
    <rPh sb="14" eb="15">
      <t>モウ</t>
    </rPh>
    <rPh sb="16" eb="17">
      <t>ワケ</t>
    </rPh>
    <phoneticPr fontId="3"/>
  </si>
  <si>
    <t>19年度版に変えていただきたい</t>
  </si>
  <si>
    <t>源泉徴収表他</t>
    <rPh sb="0" eb="2">
      <t>ゲンセン</t>
    </rPh>
    <rPh sb="2" eb="4">
      <t>チョウシュウ</t>
    </rPh>
    <rPh sb="4" eb="5">
      <t>ヒョウ</t>
    </rPh>
    <rPh sb="5" eb="6">
      <t>ホカ</t>
    </rPh>
    <phoneticPr fontId="3"/>
  </si>
  <si>
    <t>所得税控除の乙欄を使用の方にお断りしなければなりません</t>
    <rPh sb="0" eb="3">
      <t>ショトクゼイ</t>
    </rPh>
    <rPh sb="3" eb="5">
      <t>コウジョ</t>
    </rPh>
    <rPh sb="6" eb="7">
      <t>オツ</t>
    </rPh>
    <rPh sb="7" eb="8">
      <t>ラン</t>
    </rPh>
    <rPh sb="9" eb="11">
      <t>シヨウ</t>
    </rPh>
    <rPh sb="12" eb="13">
      <t>カタ</t>
    </rPh>
    <rPh sb="15" eb="16">
      <t>コトワ</t>
    </rPh>
    <phoneticPr fontId="3"/>
  </si>
  <si>
    <t>表計算方式にはそぐわない、少々手間が掛かりますが扱いに慣れていただければ</t>
    <rPh sb="0" eb="3">
      <t>ヒョウケイサン</t>
    </rPh>
    <rPh sb="3" eb="5">
      <t>ホウシキ</t>
    </rPh>
    <rPh sb="24" eb="25">
      <t>アツカ</t>
    </rPh>
    <rPh sb="27" eb="28">
      <t>ナ</t>
    </rPh>
    <phoneticPr fontId="3"/>
  </si>
  <si>
    <t>時間の短縮と、比較確認作業が楽に済みます。</t>
    <rPh sb="0" eb="2">
      <t>ジカン</t>
    </rPh>
    <rPh sb="3" eb="5">
      <t>タンシュク</t>
    </rPh>
    <rPh sb="7" eb="9">
      <t>ヒカク</t>
    </rPh>
    <rPh sb="9" eb="11">
      <t>カクニン</t>
    </rPh>
    <rPh sb="11" eb="13">
      <t>サギョウ</t>
    </rPh>
    <rPh sb="14" eb="15">
      <t>ラク</t>
    </rPh>
    <rPh sb="16" eb="17">
      <t>ス</t>
    </rPh>
    <phoneticPr fontId="3"/>
  </si>
  <si>
    <t>エクセルを楽しんでいただきたい。まずは free soft で十分お試しください</t>
    <rPh sb="31" eb="33">
      <t>ジュウブン</t>
    </rPh>
    <rPh sb="34" eb="35">
      <t>タメ</t>
    </rPh>
    <phoneticPr fontId="3"/>
  </si>
  <si>
    <t>表計算方式をとっています。</t>
    <rPh sb="0" eb="3">
      <t>ヒョウケイサン</t>
    </rPh>
    <rPh sb="3" eb="5">
      <t>ホウシキ</t>
    </rPh>
    <phoneticPr fontId="3"/>
  </si>
  <si>
    <r>
      <t>会</t>
    </r>
    <r>
      <rPr>
        <sz val="12"/>
        <rFont val="HG丸ｺﾞｼｯｸM-PRO"/>
        <family val="3"/>
        <charset val="128"/>
      </rPr>
      <t>社名・時給社員の名前を入れてください。</t>
    </r>
    <rPh sb="0" eb="3">
      <t>カイシャメイ</t>
    </rPh>
    <rPh sb="4" eb="6">
      <t>ジキュウ</t>
    </rPh>
    <rPh sb="6" eb="8">
      <t>シャイン</t>
    </rPh>
    <rPh sb="9" eb="11">
      <t>ナマエ</t>
    </rPh>
    <rPh sb="12" eb="13">
      <t>イ</t>
    </rPh>
    <phoneticPr fontId="3"/>
  </si>
  <si>
    <t>問い合わせ、修正補填など下記へ連絡ください</t>
    <rPh sb="0" eb="1">
      <t>ト</t>
    </rPh>
    <rPh sb="2" eb="3">
      <t>ア</t>
    </rPh>
    <rPh sb="6" eb="8">
      <t>シュウセイ</t>
    </rPh>
    <rPh sb="8" eb="10">
      <t>ホテン</t>
    </rPh>
    <rPh sb="12" eb="14">
      <t>カキ</t>
    </rPh>
    <rPh sb="15" eb="17">
      <t>レンラク</t>
    </rPh>
    <phoneticPr fontId="3"/>
  </si>
  <si>
    <t>※この説明書は統一説明文のため不適合な部分があるかもしれません</t>
    <rPh sb="3" eb="6">
      <t>セツメイショ</t>
    </rPh>
    <rPh sb="7" eb="9">
      <t>トウイツ</t>
    </rPh>
    <rPh sb="9" eb="12">
      <t>セツメイブン</t>
    </rPh>
    <rPh sb="15" eb="18">
      <t>フテキゴウ</t>
    </rPh>
    <rPh sb="19" eb="21">
      <t>ブブン</t>
    </rPh>
    <phoneticPr fontId="3"/>
  </si>
  <si>
    <t>マクロで行えば、いちいち値を置き換える必要はありませんが、セルの位置が固定されるため</t>
    <rPh sb="35" eb="37">
      <t>コテイ</t>
    </rPh>
    <phoneticPr fontId="3"/>
  </si>
  <si>
    <t>☆</t>
    <phoneticPr fontId="3"/>
  </si>
  <si>
    <r>
      <t>時給計算と給与集計元帳及び給与支払明細書が出来ます。</t>
    </r>
    <r>
      <rPr>
        <sz val="10"/>
        <rFont val="HG丸ｺﾞｼｯｸM-PRO"/>
        <family val="3"/>
        <charset val="128"/>
      </rPr>
      <t>(必要部分にはコメント入り)</t>
    </r>
    <rPh sb="0" eb="2">
      <t>ジキュウ</t>
    </rPh>
    <rPh sb="2" eb="4">
      <t>ケイサン</t>
    </rPh>
    <rPh sb="5" eb="7">
      <t>キュウヨ</t>
    </rPh>
    <rPh sb="7" eb="9">
      <t>シュウケイ</t>
    </rPh>
    <rPh sb="9" eb="11">
      <t>モトチョウ</t>
    </rPh>
    <rPh sb="11" eb="12">
      <t>オヨ</t>
    </rPh>
    <rPh sb="13" eb="15">
      <t>キュウヨ</t>
    </rPh>
    <rPh sb="15" eb="17">
      <t>シハライ</t>
    </rPh>
    <rPh sb="17" eb="20">
      <t>メイサイショ</t>
    </rPh>
    <rPh sb="21" eb="23">
      <t>デキ</t>
    </rPh>
    <rPh sb="27" eb="29">
      <t>ヒツヨウ</t>
    </rPh>
    <rPh sb="29" eb="31">
      <t>ブブン</t>
    </rPh>
    <rPh sb="37" eb="38">
      <t>イ</t>
    </rPh>
    <phoneticPr fontId="3"/>
  </si>
  <si>
    <t>給与所得の源泉徴収税額表（平成1９年1月以降分）</t>
    <phoneticPr fontId="3"/>
  </si>
  <si>
    <t>c</t>
    <phoneticPr fontId="3"/>
  </si>
  <si>
    <t>d</t>
    <phoneticPr fontId="3"/>
  </si>
  <si>
    <t>e</t>
    <phoneticPr fontId="3"/>
  </si>
  <si>
    <t>f</t>
    <phoneticPr fontId="3"/>
  </si>
  <si>
    <t>今後　税額変更の折は下記の表をチェックしてください</t>
    <rPh sb="0" eb="2">
      <t>コンゴ</t>
    </rPh>
    <rPh sb="3" eb="5">
      <t>ゼイガク</t>
    </rPh>
    <rPh sb="5" eb="7">
      <t>ヘンコウ</t>
    </rPh>
    <rPh sb="8" eb="9">
      <t>オリ</t>
    </rPh>
    <rPh sb="10" eb="12">
      <t>カキ</t>
    </rPh>
    <rPh sb="13" eb="14">
      <t>ヒョウ</t>
    </rPh>
    <phoneticPr fontId="3"/>
  </si>
  <si>
    <t>源泉徴収金額の変更の折は修正ください  　　　　　　 社会保険等控除後の金額(源泉徴収税額表)</t>
    <rPh sb="0" eb="2">
      <t>ゲンセン</t>
    </rPh>
    <rPh sb="2" eb="4">
      <t>チョウシュウ</t>
    </rPh>
    <rPh sb="4" eb="6">
      <t>キンガク</t>
    </rPh>
    <rPh sb="7" eb="9">
      <t>ヘンコウ</t>
    </rPh>
    <rPh sb="10" eb="11">
      <t>オリ</t>
    </rPh>
    <rPh sb="12" eb="14">
      <t>シュウセイ</t>
    </rPh>
    <rPh sb="27" eb="29">
      <t>シャカイ</t>
    </rPh>
    <rPh sb="29" eb="32">
      <t>ホケントウ</t>
    </rPh>
    <rPh sb="32" eb="34">
      <t>コウジョ</t>
    </rPh>
    <rPh sb="34" eb="35">
      <t>ゴ</t>
    </rPh>
    <rPh sb="36" eb="38">
      <t>キンガク</t>
    </rPh>
    <rPh sb="39" eb="41">
      <t>ゲンセン</t>
    </rPh>
    <rPh sb="41" eb="43">
      <t>チョウシュウ</t>
    </rPh>
    <rPh sb="43" eb="45">
      <t>ゼイガク</t>
    </rPh>
    <rPh sb="45" eb="46">
      <t>ヒョウ</t>
    </rPh>
    <phoneticPr fontId="3"/>
  </si>
  <si>
    <t>※源泉徴収税額表から</t>
    <rPh sb="1" eb="3">
      <t>ゲンセン</t>
    </rPh>
    <rPh sb="3" eb="5">
      <t>チョウシュウ</t>
    </rPh>
    <rPh sb="5" eb="7">
      <t>ゼイガク</t>
    </rPh>
    <rPh sb="7" eb="8">
      <t>ヒョウ</t>
    </rPh>
    <phoneticPr fontId="3"/>
  </si>
  <si>
    <t>h</t>
    <phoneticPr fontId="3"/>
  </si>
  <si>
    <t>～</t>
    <phoneticPr fontId="3"/>
  </si>
  <si>
    <t>記載どおり</t>
    <rPh sb="0" eb="2">
      <t>キサイ</t>
    </rPh>
    <phoneticPr fontId="3"/>
  </si>
  <si>
    <t>～</t>
    <phoneticPr fontId="3"/>
  </si>
  <si>
    <t>扶養家族の一人当たりの控除金額</t>
    <rPh sb="0" eb="2">
      <t>フヨウ</t>
    </rPh>
    <rPh sb="2" eb="4">
      <t>カゾク</t>
    </rPh>
    <rPh sb="5" eb="7">
      <t>ヒトリ</t>
    </rPh>
    <rPh sb="7" eb="8">
      <t>ア</t>
    </rPh>
    <rPh sb="11" eb="13">
      <t>コウジョ</t>
    </rPh>
    <rPh sb="13" eb="15">
      <t>キンガク</t>
    </rPh>
    <phoneticPr fontId="3"/>
  </si>
  <si>
    <t>源泉徴収金額に変更の折は、右記税額表の脇に税率等の表があります</t>
    <rPh sb="0" eb="2">
      <t>ゲンセン</t>
    </rPh>
    <rPh sb="2" eb="4">
      <t>チョウシュウ</t>
    </rPh>
    <rPh sb="4" eb="6">
      <t>キンガク</t>
    </rPh>
    <rPh sb="7" eb="9">
      <t>ヘンコウ</t>
    </rPh>
    <rPh sb="10" eb="11">
      <t>オリ</t>
    </rPh>
    <rPh sb="13" eb="15">
      <t>ウキ</t>
    </rPh>
    <rPh sb="15" eb="17">
      <t>ゼイガク</t>
    </rPh>
    <rPh sb="17" eb="18">
      <t>ヒョウ</t>
    </rPh>
    <rPh sb="19" eb="20">
      <t>ワキ</t>
    </rPh>
    <rPh sb="21" eb="23">
      <t>ゼイリツ</t>
    </rPh>
    <rPh sb="23" eb="24">
      <t>トウ</t>
    </rPh>
    <rPh sb="25" eb="26">
      <t>ヒョウ</t>
    </rPh>
    <phoneticPr fontId="3"/>
  </si>
  <si>
    <t>※この表の変更は色のついた部分のみにしてください</t>
    <rPh sb="3" eb="4">
      <t>ヒョウ</t>
    </rPh>
    <rPh sb="5" eb="7">
      <t>ヘンコウ</t>
    </rPh>
    <rPh sb="8" eb="9">
      <t>イロ</t>
    </rPh>
    <rPh sb="13" eb="15">
      <t>ブブン</t>
    </rPh>
    <phoneticPr fontId="3"/>
  </si>
  <si>
    <t>小生のHPからコピーしていただくのもいい</t>
    <rPh sb="0" eb="2">
      <t>ショウセイ</t>
    </rPh>
    <phoneticPr fontId="3"/>
  </si>
  <si>
    <t>l</t>
    <phoneticPr fontId="3"/>
  </si>
  <si>
    <t>集計元帳は進める上で間違いが無ければ良いが念のため毎月印刷し保存のこと。</t>
    <rPh sb="0" eb="2">
      <t>シュウケイ</t>
    </rPh>
    <rPh sb="2" eb="4">
      <t>モトチョウ</t>
    </rPh>
    <rPh sb="5" eb="6">
      <t>スス</t>
    </rPh>
    <rPh sb="8" eb="9">
      <t>ウエ</t>
    </rPh>
    <rPh sb="10" eb="12">
      <t>マチガ</t>
    </rPh>
    <rPh sb="14" eb="15">
      <t>ナ</t>
    </rPh>
    <rPh sb="18" eb="19">
      <t>イ</t>
    </rPh>
    <rPh sb="21" eb="22">
      <t>ネン</t>
    </rPh>
    <rPh sb="25" eb="27">
      <t>マイツキ</t>
    </rPh>
    <rPh sb="27" eb="29">
      <t>インサツ</t>
    </rPh>
    <rPh sb="30" eb="32">
      <t>ホゾン</t>
    </rPh>
    <phoneticPr fontId="3"/>
  </si>
  <si>
    <t>m</t>
    <phoneticPr fontId="3"/>
  </si>
  <si>
    <t>n</t>
    <phoneticPr fontId="3"/>
  </si>
  <si>
    <t>o</t>
    <phoneticPr fontId="3"/>
  </si>
  <si>
    <t>p</t>
    <phoneticPr fontId="3"/>
  </si>
  <si>
    <t>それは一ヶ月の控除後の支給金額が101万円を超えるときは計算が出来ません。</t>
    <rPh sb="3" eb="6">
      <t>イッカゲツ</t>
    </rPh>
    <rPh sb="7" eb="9">
      <t>コウジョ</t>
    </rPh>
    <rPh sb="9" eb="10">
      <t>ゴ</t>
    </rPh>
    <rPh sb="11" eb="12">
      <t>シ</t>
    </rPh>
    <rPh sb="12" eb="13">
      <t>キュウ</t>
    </rPh>
    <rPh sb="13" eb="15">
      <t>キンガク</t>
    </rPh>
    <rPh sb="19" eb="20">
      <t>マン</t>
    </rPh>
    <rPh sb="20" eb="21">
      <t>エン</t>
    </rPh>
    <rPh sb="22" eb="23">
      <t>コ</t>
    </rPh>
    <rPh sb="28" eb="30">
      <t>ケイサン</t>
    </rPh>
    <rPh sb="31" eb="33">
      <t>デキ</t>
    </rPh>
    <phoneticPr fontId="3"/>
  </si>
  <si>
    <t>その折は所得税雇用保険を計算しない「s type」を使用ください</t>
    <rPh sb="2" eb="3">
      <t>オリ</t>
    </rPh>
    <rPh sb="4" eb="7">
      <t>ショトクゼイ</t>
    </rPh>
    <rPh sb="7" eb="9">
      <t>コヨウ</t>
    </rPh>
    <rPh sb="9" eb="11">
      <t>ホケン</t>
    </rPh>
    <rPh sb="12" eb="14">
      <t>ケイサン</t>
    </rPh>
    <rPh sb="26" eb="28">
      <t>シヨウ</t>
    </rPh>
    <phoneticPr fontId="3"/>
  </si>
  <si>
    <t>また控除表の金額も修正してください</t>
    <rPh sb="2" eb="4">
      <t>コウジョ</t>
    </rPh>
    <rPh sb="4" eb="5">
      <t>ヒョウ</t>
    </rPh>
    <rPh sb="6" eb="8">
      <t>キンガク</t>
    </rPh>
    <rPh sb="9" eb="11">
      <t>シュウセイ</t>
    </rPh>
    <phoneticPr fontId="3"/>
  </si>
  <si>
    <r>
      <t>(見出しシートA.B.</t>
    </r>
    <r>
      <rPr>
        <sz val="10"/>
        <rFont val="ＭＳ Ｐゴシック"/>
        <family val="3"/>
        <charset val="128"/>
      </rPr>
      <t>・・・</t>
    </r>
    <r>
      <rPr>
        <sz val="10"/>
        <rFont val="HG丸ｺﾞｼｯｸM-PRO"/>
        <family val="3"/>
        <charset val="128"/>
      </rPr>
      <t>)</t>
    </r>
    <rPh sb="1" eb="3">
      <t>ミダ</t>
    </rPh>
    <phoneticPr fontId="3"/>
  </si>
  <si>
    <t>Email: kooji@key.ocn.ne.jp</t>
    <phoneticPr fontId="3"/>
  </si>
  <si>
    <t>平成20年1月以降版</t>
    <rPh sb="0" eb="2">
      <t>ヘイセイ</t>
    </rPh>
    <rPh sb="4" eb="5">
      <t>ネン</t>
    </rPh>
    <rPh sb="6" eb="9">
      <t>ガツイコウ</t>
    </rPh>
    <rPh sb="9" eb="10">
      <t>バン</t>
    </rPh>
    <phoneticPr fontId="3"/>
  </si>
  <si>
    <t>時給社員の時給、残業時給等入れる（金額など自由設定）</t>
    <rPh sb="0" eb="2">
      <t>ジキュウ</t>
    </rPh>
    <rPh sb="2" eb="4">
      <t>シャイン</t>
    </rPh>
    <rPh sb="5" eb="7">
      <t>ジキュウ</t>
    </rPh>
    <rPh sb="8" eb="10">
      <t>ザンギョウ</t>
    </rPh>
    <rPh sb="10" eb="13">
      <t>ジキュウトウ</t>
    </rPh>
    <rPh sb="13" eb="14">
      <t>イ</t>
    </rPh>
    <rPh sb="17" eb="19">
      <t>キンガク</t>
    </rPh>
    <rPh sb="21" eb="23">
      <t>ジユウ</t>
    </rPh>
    <rPh sb="23" eb="25">
      <t>セッテイ</t>
    </rPh>
    <phoneticPr fontId="3"/>
  </si>
  <si>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rPh sb="9" eb="11">
      <t>コジン</t>
    </rPh>
    <rPh sb="15" eb="16">
      <t>オコナ</t>
    </rPh>
    <phoneticPr fontId="3"/>
  </si>
  <si>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rPh sb="6" eb="8">
      <t>ナマエ</t>
    </rPh>
    <rPh sb="9" eb="10">
      <t>シタ</t>
    </rPh>
    <rPh sb="21" eb="23">
      <t>ミダ</t>
    </rPh>
    <phoneticPr fontId="3"/>
  </si>
  <si>
    <t>ダブルクリックして名前を記入ください</t>
    <rPh sb="9" eb="11">
      <t>ナマエ</t>
    </rPh>
    <rPh sb="12" eb="14">
      <t>キニュウ</t>
    </rPh>
    <phoneticPr fontId="3"/>
  </si>
  <si>
    <r>
      <rPr>
        <b/>
        <sz val="12"/>
        <rFont val="HG丸ｺﾞｼｯｸM-PRO"/>
        <family val="3"/>
        <charset val="128"/>
      </rPr>
      <t>26.30</t>
    </r>
    <r>
      <rPr>
        <sz val="11"/>
        <rFont val="HG丸ｺﾞｼｯｸM-PRO"/>
        <family val="3"/>
        <charset val="128"/>
      </rPr>
      <t>　と記入ください</t>
    </r>
    <rPh sb="7" eb="9">
      <t>キニュウ</t>
    </rPh>
    <phoneticPr fontId="3"/>
  </si>
  <si>
    <t>金額及び税率等ﾁｪｯｸしてください。</t>
    <rPh sb="0" eb="2">
      <t>キンガク</t>
    </rPh>
    <rPh sb="2" eb="3">
      <t>オヨ</t>
    </rPh>
    <rPh sb="4" eb="7">
      <t>ゼイリツトウ</t>
    </rPh>
    <phoneticPr fontId="3"/>
  </si>
  <si>
    <t>翌月からは入退社時間の書き換えですみます。勿論ＣＤｰＲＷに記録すればいい。</t>
    <rPh sb="21" eb="23">
      <t>モチロン</t>
    </rPh>
    <rPh sb="29" eb="31">
      <t>キロク</t>
    </rPh>
    <phoneticPr fontId="3"/>
  </si>
  <si>
    <t>なお、印刷範囲を指定し｢選択した部分(N)｣をクリックしてOKしてください。</t>
    <rPh sb="3" eb="5">
      <t>インサツ</t>
    </rPh>
    <rPh sb="5" eb="7">
      <t>ハンイ</t>
    </rPh>
    <rPh sb="8" eb="10">
      <t>シテイ</t>
    </rPh>
    <rPh sb="12" eb="14">
      <t>センタク</t>
    </rPh>
    <rPh sb="16" eb="18">
      <t>ブブン</t>
    </rPh>
    <phoneticPr fontId="3"/>
  </si>
  <si>
    <r>
      <t>年末調整用集計</t>
    </r>
    <r>
      <rPr>
        <sz val="10"/>
        <rFont val="ＭＳ Ｐゴシック"/>
        <family val="3"/>
        <charset val="128"/>
      </rPr>
      <t>（年調と略してもいます）</t>
    </r>
    <rPh sb="0" eb="2">
      <t>ネンマツ</t>
    </rPh>
    <rPh sb="2" eb="4">
      <t>チョウセイ</t>
    </rPh>
    <rPh sb="4" eb="5">
      <t>ヨウ</t>
    </rPh>
    <rPh sb="5" eb="7">
      <t>シュウケイ</t>
    </rPh>
    <rPh sb="8" eb="9">
      <t>ネン</t>
    </rPh>
    <rPh sb="9" eb="10">
      <t>チョウ</t>
    </rPh>
    <rPh sb="11" eb="12">
      <t>リャク</t>
    </rPh>
    <phoneticPr fontId="3"/>
  </si>
  <si>
    <r>
      <t>所得</t>
    </r>
    <r>
      <rPr>
        <sz val="11"/>
        <rFont val="ＭＳ Ｐゴシック"/>
        <family val="3"/>
        <charset val="128"/>
      </rPr>
      <t>税の計算は健康保険・</t>
    </r>
    <r>
      <rPr>
        <sz val="11"/>
        <rFont val="HG丸ｺﾞｼｯｸM-PRO"/>
        <family val="3"/>
        <charset val="128"/>
      </rPr>
      <t>厚生年金</t>
    </r>
    <r>
      <rPr>
        <sz val="11"/>
        <rFont val="ＭＳ Ｐゴシック"/>
        <family val="3"/>
        <charset val="128"/>
      </rPr>
      <t>・</t>
    </r>
    <r>
      <rPr>
        <sz val="11"/>
        <rFont val="HG丸ｺﾞｼｯｸM-PRO"/>
        <family val="3"/>
        <charset val="128"/>
      </rPr>
      <t>雇用保</t>
    </r>
    <r>
      <rPr>
        <sz val="11"/>
        <rFont val="ＭＳ Ｐゴシック"/>
        <family val="3"/>
        <charset val="128"/>
      </rPr>
      <t>険を差引いた金額で計算する</t>
    </r>
    <rPh sb="0" eb="3">
      <t>ショトクゼイ</t>
    </rPh>
    <rPh sb="4" eb="6">
      <t>ケイサン</t>
    </rPh>
    <rPh sb="7" eb="9">
      <t>ケンコウ</t>
    </rPh>
    <rPh sb="9" eb="11">
      <t>ホケン</t>
    </rPh>
    <rPh sb="12" eb="14">
      <t>コウセイ</t>
    </rPh>
    <rPh sb="14" eb="16">
      <t>ネンキン</t>
    </rPh>
    <rPh sb="17" eb="19">
      <t>コヨウ</t>
    </rPh>
    <rPh sb="19" eb="20">
      <t>タモツ</t>
    </rPh>
    <rPh sb="20" eb="21">
      <t>ケン</t>
    </rPh>
    <rPh sb="22" eb="24">
      <t>サシヒ</t>
    </rPh>
    <rPh sb="26" eb="28">
      <t>キンガク</t>
    </rPh>
    <rPh sb="29" eb="31">
      <t>ケイサン</t>
    </rPh>
    <phoneticPr fontId="3"/>
  </si>
  <si>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rPh sb="0" eb="2">
      <t>キュウリョウ</t>
    </rPh>
    <rPh sb="3" eb="5">
      <t>ジュウタク</t>
    </rPh>
    <rPh sb="5" eb="7">
      <t>テアテ</t>
    </rPh>
    <rPh sb="8" eb="10">
      <t>ヤクショク</t>
    </rPh>
    <rPh sb="10" eb="12">
      <t>テアテ</t>
    </rPh>
    <rPh sb="13" eb="15">
      <t>カイキン</t>
    </rPh>
    <rPh sb="15" eb="17">
      <t>テアテ</t>
    </rPh>
    <rPh sb="18" eb="20">
      <t>カサン</t>
    </rPh>
    <rPh sb="22" eb="24">
      <t>スウジ</t>
    </rPh>
    <phoneticPr fontId="3"/>
  </si>
  <si>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rPh sb="2" eb="4">
      <t>ショクヒ</t>
    </rPh>
    <rPh sb="5" eb="7">
      <t>ホジョ</t>
    </rPh>
    <rPh sb="8" eb="10">
      <t>ツウキン</t>
    </rPh>
    <rPh sb="10" eb="12">
      <t>テアテ</t>
    </rPh>
    <rPh sb="13" eb="15">
      <t>イチリツ</t>
    </rPh>
    <rPh sb="15" eb="17">
      <t>シキュウ</t>
    </rPh>
    <rPh sb="19" eb="21">
      <t>カゾク</t>
    </rPh>
    <rPh sb="21" eb="23">
      <t>テアテ</t>
    </rPh>
    <rPh sb="24" eb="26">
      <t>カサン</t>
    </rPh>
    <phoneticPr fontId="3"/>
  </si>
  <si>
    <r>
      <t>テンキーで入力できるよう小数点「．」</t>
    </r>
    <r>
      <rPr>
        <sz val="11"/>
        <rFont val="HG丸ｺﾞｼｯｸM-PRO"/>
        <family val="3"/>
        <charset val="128"/>
      </rPr>
      <t>使用に修正してあります。</t>
    </r>
    <rPh sb="5" eb="7">
      <t>ニュウリョク</t>
    </rPh>
    <rPh sb="12" eb="15">
      <t>ショウスウテン</t>
    </rPh>
    <rPh sb="18" eb="20">
      <t>シヨウ</t>
    </rPh>
    <rPh sb="21" eb="23">
      <t>シュウセイ</t>
    </rPh>
    <phoneticPr fontId="3"/>
  </si>
  <si>
    <t>雇用保険の計算シュミレーション参考までに</t>
    <rPh sb="0" eb="2">
      <t>コヨウ</t>
    </rPh>
    <rPh sb="2" eb="4">
      <t>ホケン</t>
    </rPh>
    <rPh sb="5" eb="7">
      <t>ケイサン</t>
    </rPh>
    <rPh sb="15" eb="17">
      <t>サンコウ</t>
    </rPh>
    <phoneticPr fontId="3"/>
  </si>
  <si>
    <t>H２１.3.31～</t>
    <phoneticPr fontId="3"/>
  </si>
  <si>
    <t>１１/1000（４/1000）</t>
    <phoneticPr fontId="3"/>
  </si>
  <si>
    <t>13/1000（5/1000）</t>
    <phoneticPr fontId="3"/>
  </si>
  <si>
    <t>14/1000（5/1000）</t>
    <phoneticPr fontId="3"/>
  </si>
  <si>
    <t>平成21年4月1日以降支給の雇用保険料の改定について</t>
    <phoneticPr fontId="3"/>
  </si>
  <si>
    <t>★</t>
    <phoneticPr fontId="3"/>
  </si>
  <si>
    <t>http://www.yamecci.or.jp/annai/koyou.html</t>
    <phoneticPr fontId="3"/>
  </si>
  <si>
    <t>勤続年月</t>
    <rPh sb="0" eb="2">
      <t>キンゾク</t>
    </rPh>
    <rPh sb="2" eb="4">
      <t>ネンゲツ</t>
    </rPh>
    <phoneticPr fontId="3"/>
  </si>
  <si>
    <t>9.8改</t>
    <rPh sb="3" eb="4">
      <t>アラタ</t>
    </rPh>
    <phoneticPr fontId="3"/>
  </si>
  <si>
    <t>ｎB2-2</t>
    <phoneticPr fontId="3"/>
  </si>
  <si>
    <t>入社年月日</t>
    <rPh sb="0" eb="2">
      <t>ニュウシャ</t>
    </rPh>
    <rPh sb="2" eb="4">
      <t>ネンゲツ</t>
    </rPh>
    <rPh sb="3" eb="5">
      <t>ガッピ</t>
    </rPh>
    <phoneticPr fontId="3"/>
  </si>
  <si>
    <t>住  所  および　メ　モ</t>
    <rPh sb="0" eb="1">
      <t>ジュウ</t>
    </rPh>
    <rPh sb="3" eb="4">
      <t>ショ</t>
    </rPh>
    <phoneticPr fontId="3"/>
  </si>
  <si>
    <t>　  正社員給料･集計表</t>
    <rPh sb="3" eb="4">
      <t>セイ</t>
    </rPh>
    <rPh sb="4" eb="6">
      <t>シャイン</t>
    </rPh>
    <rPh sb="6" eb="8">
      <t>キュウリョウ</t>
    </rPh>
    <rPh sb="9" eb="11">
      <t>シュウケイ</t>
    </rPh>
    <rPh sb="11" eb="12">
      <t>ヒョウ</t>
    </rPh>
    <phoneticPr fontId="3"/>
  </si>
  <si>
    <t>このシート、シェアソフトには添付してますが、このシートには添付していません</t>
    <rPh sb="14" eb="16">
      <t>テンプ</t>
    </rPh>
    <rPh sb="29" eb="31">
      <t>テンプ</t>
    </rPh>
    <phoneticPr fontId="3"/>
  </si>
  <si>
    <t>これ以上は計算できません</t>
    <rPh sb="2" eb="4">
      <t>イジョウ</t>
    </rPh>
    <rPh sb="5" eb="7">
      <t>ケイサン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</si>
</sst>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6" formatCode="&quot;¥&quot;#,##0;[Red]&quot;¥&quot;\-#,##0"/>
    <numFmt numFmtId="176" formatCode="#,##0_ "/>
    <numFmt numFmtId="177" formatCode="[h]:mm"/>
    <numFmt numFmtId="178" formatCode="0_ "/>
    <numFmt numFmtId="179" formatCode="#,###\ "/>
    <numFmt numFmtId="180" formatCode="0_);[Red]\(0\)"/>
    <numFmt numFmtId="181" formatCode="&quot;¥&quot;#,##0_);[Red]\(&quot;¥&quot;#,##0\)"/>
    <numFmt numFmtId="182" formatCode="#,###&quot;月分&quot;\ "/>
    <numFmt numFmtId="183" formatCode=";;;"/>
    <numFmt numFmtId="184" formatCode="#,###&quot;円&quot;\ "/>
    <numFmt numFmtId="185" formatCode="h:mm;@"/>
    <numFmt numFmtId="186" formatCode="###&quot;人&quot;"/>
    <numFmt numFmtId="187" formatCode="#,###&quot;日&quot;\ "/>
    <numFmt numFmtId="188" formatCode="#,##0;&quot;▲ &quot;#,##0"/>
    <numFmt numFmtId="189" formatCode="###\ &quot;円&quot;"/>
    <numFmt numFmtId="190" formatCode="@&quot;殿&quot;"/>
    <numFmt numFmtId="191" formatCode="#,##0_);[Red]\(#,##0\)"/>
    <numFmt numFmtId="192" formatCode="0.00_);[Red]\(0.00\)"/>
    <numFmt numFmtId="193" formatCode="#,###"/>
    <numFmt numFmtId="194" formatCode="@&quot;㎞&quot;\ "/>
    <numFmt numFmtId="195" formatCode="0.00_ "/>
    <numFmt numFmtId="196" formatCode="[$-411]ge\.m\.d;@"/>
    <numFmt numFmtId="197" formatCode="[$-411]ggge&quot;年&quot;m&quot;月&quot;d&quot;日&quot;;@"/>
    <numFmt numFmtId="198" formatCode="@&quot;賞与&quot;"/>
    <numFmt numFmtId="199" formatCode="0.00000_);\(0.00000\)"/>
    <numFmt numFmtId="200" formatCode="0.00000"/>
  </numFmts>
  <fonts count="77">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9"/>
      <name val="HG丸ｺﾞｼｯｸM-PRO"/>
      <family val="3"/>
      <charset val="128"/>
    </font>
    <font>
      <sz val="10"/>
      <name val="HG丸ｺﾞｼｯｸM-PRO"/>
      <family val="3"/>
      <charset val="128"/>
    </font>
    <font>
      <sz val="12"/>
      <name val="HG丸ｺﾞｼｯｸM-PRO"/>
      <family val="3"/>
      <charset val="128"/>
    </font>
    <font>
      <sz val="12"/>
      <name val="ＭＳ Ｐゴシック"/>
      <family val="3"/>
      <charset val="128"/>
    </font>
    <font>
      <sz val="10"/>
      <name val="ＭＳ Ｐゴシック"/>
      <family val="3"/>
      <charset val="128"/>
    </font>
    <font>
      <sz val="9"/>
      <name val="ＭＳ Ｐゴシック"/>
      <family val="3"/>
      <charset val="128"/>
    </font>
    <font>
      <sz val="8"/>
      <color indexed="10"/>
      <name val="HG丸ｺﾞｼｯｸM-PRO"/>
      <family val="3"/>
      <charset val="128"/>
    </font>
    <font>
      <sz val="8"/>
      <name val="ＭＳ Ｐゴシック"/>
      <family val="3"/>
      <charset val="128"/>
    </font>
    <font>
      <u/>
      <sz val="11"/>
      <color indexed="12"/>
      <name val="ＭＳ Ｐゴシック"/>
      <family val="3"/>
      <charset val="128"/>
    </font>
    <font>
      <sz val="12"/>
      <name val="HG正楷書体-PRO"/>
      <family val="4"/>
      <charset val="128"/>
    </font>
    <font>
      <sz val="11"/>
      <name val="HG正楷書体-PRO"/>
      <family val="4"/>
      <charset val="128"/>
    </font>
    <font>
      <sz val="8"/>
      <name val="HG丸ｺﾞｼｯｸM-PRO"/>
      <family val="3"/>
      <charset val="128"/>
    </font>
    <font>
      <sz val="11"/>
      <color indexed="10"/>
      <name val="ＭＳ Ｐゴシック"/>
      <family val="3"/>
      <charset val="128"/>
    </font>
    <font>
      <sz val="14"/>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8"/>
      <name val="HGSｺﾞｼｯｸM"/>
      <family val="3"/>
      <charset val="128"/>
    </font>
    <font>
      <sz val="16"/>
      <name val="HG丸ｺﾞｼｯｸM-PRO"/>
      <family val="3"/>
      <charset val="128"/>
    </font>
    <font>
      <sz val="18"/>
      <name val="HG丸ｺﾞｼｯｸM-PRO"/>
      <family val="3"/>
      <charset val="128"/>
    </font>
    <font>
      <sz val="13"/>
      <name val="HG正楷書体-PRO"/>
      <family val="4"/>
      <charset val="128"/>
    </font>
    <font>
      <sz val="8"/>
      <color indexed="10"/>
      <name val="HGSｺﾞｼｯｸM"/>
      <family val="3"/>
      <charset val="128"/>
    </font>
    <font>
      <sz val="12"/>
      <name val="HG創英角ﾎﾟｯﾌﾟ体"/>
      <family val="3"/>
      <charset val="128"/>
    </font>
    <font>
      <b/>
      <sz val="12"/>
      <name val="HGSｺﾞｼｯｸM"/>
      <family val="3"/>
      <charset val="128"/>
    </font>
    <font>
      <sz val="11"/>
      <name val="HGP創英角ﾎﾟｯﾌﾟ体"/>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2"/>
      <name val="HG丸ｺﾞｼｯｸM-PRO"/>
      <family val="3"/>
      <charset val="128"/>
    </font>
    <font>
      <b/>
      <sz val="10"/>
      <color indexed="10"/>
      <name val="HG丸ｺﾞｼｯｸM-PRO"/>
      <family val="3"/>
      <charset val="128"/>
    </font>
    <font>
      <b/>
      <sz val="12"/>
      <color indexed="10"/>
      <name val="HG丸ｺﾞｼｯｸM-PRO"/>
      <family val="3"/>
      <charset val="128"/>
    </font>
    <font>
      <sz val="11"/>
      <color indexed="10"/>
      <name val="HG丸ｺﾞｼｯｸM-PRO"/>
      <family val="3"/>
      <charset val="128"/>
    </font>
    <font>
      <b/>
      <sz val="11"/>
      <color indexed="10"/>
      <name val="HG丸ｺﾞｼｯｸM-PRO"/>
      <family val="3"/>
      <charset val="128"/>
    </font>
    <font>
      <sz val="13"/>
      <name val="HG丸ｺﾞｼｯｸM-PRO"/>
      <family val="3"/>
      <charset val="128"/>
    </font>
    <font>
      <u/>
      <sz val="13"/>
      <color indexed="12"/>
      <name val="HG丸ｺﾞｼｯｸM-PRO"/>
      <family val="3"/>
      <charset val="128"/>
    </font>
    <font>
      <sz val="14"/>
      <name val="ＭＳ Ｐゴシック"/>
      <family val="3"/>
      <charset val="128"/>
    </font>
    <font>
      <sz val="12"/>
      <color indexed="9"/>
      <name val="HG丸ｺﾞｼｯｸM-PRO"/>
      <family val="3"/>
      <charset val="128"/>
    </font>
    <font>
      <b/>
      <sz val="16"/>
      <name val="ＭＳ Ｐゴシック"/>
      <family val="3"/>
      <charset val="128"/>
    </font>
    <font>
      <sz val="16"/>
      <name val="HG創英角ﾎﾟｯﾌﾟ体"/>
      <family val="3"/>
      <charset val="128"/>
    </font>
    <font>
      <sz val="11"/>
      <color indexed="8"/>
      <name val="ＭＳ Ｐゴシック"/>
      <family val="3"/>
      <charset val="128"/>
    </font>
    <font>
      <b/>
      <sz val="12"/>
      <name val="ＭＳ Ｐゴシック"/>
      <family val="3"/>
      <charset val="128"/>
    </font>
    <font>
      <u/>
      <sz val="11"/>
      <color indexed="10"/>
      <name val="ＭＳ Ｐゴシック"/>
      <family val="3"/>
      <charset val="128"/>
    </font>
    <font>
      <sz val="10"/>
      <name val="ＭＳ 明朝"/>
      <family val="1"/>
      <charset val="128"/>
    </font>
    <font>
      <sz val="9"/>
      <name val="HGSｺﾞｼｯｸM"/>
      <family val="3"/>
      <charset val="128"/>
    </font>
    <font>
      <sz val="10"/>
      <color indexed="10"/>
      <name val="HG丸ｺﾞｼｯｸM-PRO"/>
      <family val="3"/>
      <charset val="128"/>
    </font>
    <font>
      <u/>
      <sz val="9"/>
      <color indexed="57"/>
      <name val="ＭＳ Ｐゴシック"/>
      <family val="3"/>
      <charset val="128"/>
    </font>
    <font>
      <u/>
      <sz val="12"/>
      <color indexed="10"/>
      <name val="ＭＳ Ｐゴシック"/>
      <family val="3"/>
      <charset val="128"/>
    </font>
    <font>
      <b/>
      <sz val="11"/>
      <name val="ＭＳ Ｐゴシック"/>
      <family val="3"/>
      <charset val="128"/>
    </font>
    <font>
      <b/>
      <sz val="14"/>
      <name val="ＭＳ Ｐゴシック"/>
      <family val="3"/>
      <charset val="128"/>
    </font>
    <font>
      <sz val="11"/>
      <color indexed="8"/>
      <name val="HG丸ｺﾞｼｯｸM-PRO"/>
      <family val="3"/>
      <charset val="128"/>
    </font>
    <font>
      <b/>
      <sz val="18"/>
      <name val="ＭＳ Ｐゴシック"/>
      <family val="3"/>
      <charset val="128"/>
    </font>
    <font>
      <b/>
      <sz val="13.5"/>
      <name val="ＭＳ Ｐゴシック"/>
      <family val="3"/>
      <charset val="128"/>
    </font>
    <font>
      <u/>
      <sz val="11"/>
      <color indexed="9"/>
      <name val="ＭＳ Ｐゴシック"/>
      <family val="3"/>
      <charset val="128"/>
    </font>
    <font>
      <u/>
      <sz val="10"/>
      <color indexed="12"/>
      <name val="ＭＳ Ｐゴシック"/>
      <family val="3"/>
      <charset val="128"/>
    </font>
    <font>
      <sz val="11"/>
      <color indexed="9"/>
      <name val="HGSｺﾞｼｯｸM"/>
      <family val="3"/>
      <charset val="128"/>
    </font>
    <font>
      <sz val="12"/>
      <color indexed="9"/>
      <name val="HGSｺﾞｼｯｸM"/>
      <family val="3"/>
      <charset val="128"/>
    </font>
    <font>
      <sz val="11"/>
      <name val="ＭＳ 明朝"/>
      <family val="1"/>
      <charset val="128"/>
    </font>
    <font>
      <sz val="14"/>
      <name val="HG正楷書体-PRO"/>
      <family val="4"/>
      <charset val="128"/>
    </font>
    <font>
      <sz val="12"/>
      <name val="HGｺﾞｼｯｸM"/>
      <family val="3"/>
      <charset val="128"/>
    </font>
    <font>
      <b/>
      <sz val="11"/>
      <name val="HG丸ｺﾞｼｯｸM-PRO"/>
      <family val="3"/>
      <charset val="128"/>
    </font>
    <font>
      <sz val="10"/>
      <color indexed="81"/>
      <name val="ＭＳ Ｐゴシック"/>
      <family val="3"/>
      <charset val="128"/>
    </font>
    <font>
      <sz val="10"/>
      <color indexed="10"/>
      <name val="ＭＳ Ｐゴシック"/>
      <family val="3"/>
      <charset val="128"/>
    </font>
    <font>
      <sz val="12"/>
      <color indexed="8"/>
      <name val="HG丸ｺﾞｼｯｸM-PRO"/>
      <family val="3"/>
      <charset val="128"/>
    </font>
    <font>
      <sz val="16"/>
      <name val="HGP創英角ﾎﾟｯﾌﾟ体"/>
      <family val="3"/>
      <charset val="128"/>
    </font>
    <font>
      <sz val="12"/>
      <color indexed="10"/>
      <name val="ＭＳ Ｐゴシック"/>
      <family val="3"/>
      <charset val="128"/>
    </font>
    <font>
      <sz val="9"/>
      <color indexed="10"/>
      <name val="ＭＳ Ｐゴシック"/>
      <family val="3"/>
      <charset val="128"/>
    </font>
    <font>
      <sz val="14"/>
      <color indexed="10"/>
      <name val="ＭＳ Ｐゴシック"/>
      <family val="3"/>
      <charset val="128"/>
    </font>
    <font>
      <u/>
      <sz val="8"/>
      <color indexed="12"/>
      <name val="ＭＳ Ｐゴシック"/>
      <family val="3"/>
      <charset val="128"/>
    </font>
    <font>
      <sz val="11"/>
      <color indexed="10"/>
      <name val="ＭＳ 明朝"/>
      <family val="1"/>
      <charset val="128"/>
    </font>
    <font>
      <sz val="8"/>
      <color indexed="12"/>
      <name val="ＭＳ Ｐゴシック"/>
      <family val="3"/>
      <charset val="128"/>
    </font>
    <font>
      <u/>
      <sz val="10"/>
      <color indexed="12"/>
      <name val="HG丸ｺﾞｼｯｸM-PRO"/>
      <family val="3"/>
      <charset val="128"/>
    </font>
    <font>
      <u/>
      <sz val="12"/>
      <color indexed="12"/>
      <name val="HG丸ｺﾞｼｯｸM-PRO"/>
      <family val="3"/>
      <charset val="128"/>
    </font>
  </fonts>
  <fills count="21">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indexed="44"/>
        <bgColor indexed="64"/>
      </patternFill>
    </fill>
    <fill>
      <patternFill patternType="solid">
        <fgColor indexed="50"/>
        <bgColor indexed="64"/>
      </patternFill>
    </fill>
    <fill>
      <patternFill patternType="solid">
        <fgColor indexed="45"/>
        <bgColor indexed="64"/>
      </patternFill>
    </fill>
    <fill>
      <patternFill patternType="solid">
        <fgColor indexed="46"/>
        <bgColor indexed="64"/>
      </patternFill>
    </fill>
    <fill>
      <patternFill patternType="solid">
        <fgColor indexed="13"/>
        <bgColor indexed="64"/>
      </patternFill>
    </fill>
    <fill>
      <patternFill patternType="solid">
        <fgColor indexed="51"/>
        <bgColor indexed="64"/>
      </patternFill>
    </fill>
    <fill>
      <patternFill patternType="solid">
        <fgColor indexed="41"/>
        <bgColor indexed="64"/>
      </patternFill>
    </fill>
    <fill>
      <patternFill patternType="solid">
        <fgColor indexed="11"/>
        <bgColor indexed="64"/>
      </patternFill>
    </fill>
    <fill>
      <patternFill patternType="solid">
        <fgColor indexed="48"/>
        <bgColor indexed="64"/>
      </patternFill>
    </fill>
    <fill>
      <patternFill patternType="solid">
        <fgColor indexed="10"/>
        <bgColor indexed="64"/>
      </patternFill>
    </fill>
    <fill>
      <patternFill patternType="solid">
        <fgColor indexed="15"/>
        <bgColor indexed="64"/>
      </patternFill>
    </fill>
    <fill>
      <patternFill patternType="solid">
        <fgColor indexed="14"/>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s>
  <borders count="95">
    <border>
      <left/>
      <right/>
      <top/>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style="thin">
        <color indexed="64"/>
      </right>
      <top style="thin">
        <color indexed="64"/>
      </top>
      <bottom style="thin">
        <color indexed="64"/>
      </bottom>
      <diagonal/>
    </border>
    <border diagonalUp="1">
      <left style="hair">
        <color indexed="64"/>
      </left>
      <right style="hair">
        <color indexed="64"/>
      </right>
      <top/>
      <bottom style="hair">
        <color indexed="64"/>
      </bottom>
      <diagonal style="hair">
        <color indexed="64"/>
      </diagonal>
    </border>
    <border>
      <left style="hair">
        <color indexed="64"/>
      </left>
      <right style="hair">
        <color indexed="64"/>
      </right>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diagonal/>
    </border>
    <border>
      <left/>
      <right style="thin">
        <color indexed="64"/>
      </right>
      <top/>
      <bottom style="thin">
        <color indexed="64"/>
      </bottom>
      <diagonal/>
    </border>
    <border>
      <left/>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top/>
      <bottom/>
      <diagonal/>
    </border>
    <border>
      <left style="dotted">
        <color indexed="64"/>
      </left>
      <right style="dotted">
        <color indexed="64"/>
      </right>
      <top style="medium">
        <color indexed="64"/>
      </top>
      <bottom style="medium">
        <color indexed="64"/>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style="thin">
        <color indexed="64"/>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style="medium">
        <color indexed="64"/>
      </right>
      <top style="medium">
        <color indexed="64"/>
      </top>
      <bottom/>
      <diagonal/>
    </border>
    <border>
      <left style="thick">
        <color indexed="64"/>
      </left>
      <right style="thin">
        <color indexed="64"/>
      </right>
      <top/>
      <bottom/>
      <diagonal/>
    </border>
    <border>
      <left style="thin">
        <color indexed="64"/>
      </left>
      <right style="thick">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medium">
        <color indexed="64"/>
      </left>
      <right style="medium">
        <color indexed="64"/>
      </right>
      <top/>
      <bottom style="thick">
        <color indexed="64"/>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hair">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ck">
        <color indexed="64"/>
      </top>
      <bottom/>
      <diagonal/>
    </border>
  </borders>
  <cellStyleXfs count="5">
    <xf numFmtId="0" fontId="0" fillId="0" borderId="0"/>
    <xf numFmtId="9" fontId="2" fillId="0" borderId="0" applyFont="0" applyFill="0" applyBorder="0" applyAlignment="0" applyProtection="0"/>
    <xf numFmtId="0" fontId="13"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745">
    <xf numFmtId="0" fontId="0" fillId="0" borderId="0" xfId="0"/>
    <xf numFmtId="179" fontId="4" fillId="0" borderId="0" xfId="0" applyNumberFormat="1" applyFont="1" applyBorder="1" applyAlignment="1" applyProtection="1">
      <alignment vertical="center"/>
      <protection locked="0"/>
    </xf>
    <xf numFmtId="179" fontId="4" fillId="0" borderId="0" xfId="0" applyNumberFormat="1" applyFont="1" applyAlignment="1" applyProtection="1">
      <alignment vertical="center"/>
      <protection locked="0"/>
    </xf>
    <xf numFmtId="179" fontId="4" fillId="2" borderId="0" xfId="0" applyNumberFormat="1" applyFont="1" applyFill="1" applyAlignment="1" applyProtection="1">
      <alignment vertical="center"/>
      <protection locked="0"/>
    </xf>
    <xf numFmtId="179" fontId="4" fillId="0" borderId="0" xfId="0" applyNumberFormat="1" applyFont="1" applyProtection="1">
      <protection locked="0"/>
    </xf>
    <xf numFmtId="179" fontId="6" fillId="0" borderId="0" xfId="0" applyNumberFormat="1" applyFont="1" applyAlignment="1" applyProtection="1">
      <alignment horizontal="center" vertical="center"/>
      <protection locked="0"/>
    </xf>
    <xf numFmtId="179" fontId="4" fillId="0" borderId="0" xfId="0" applyNumberFormat="1" applyFont="1" applyAlignment="1" applyProtection="1">
      <alignment horizontal="center" vertical="center"/>
      <protection locked="0"/>
    </xf>
    <xf numFmtId="179" fontId="5" fillId="0" borderId="0" xfId="0" applyNumberFormat="1" applyFont="1" applyAlignment="1" applyProtection="1">
      <alignment horizontal="center" vertical="center"/>
      <protection locked="0"/>
    </xf>
    <xf numFmtId="179" fontId="5" fillId="0" borderId="0" xfId="0" applyNumberFormat="1" applyFont="1" applyAlignment="1" applyProtection="1">
      <alignment horizontal="center"/>
      <protection locked="0"/>
    </xf>
    <xf numFmtId="179" fontId="4" fillId="0" borderId="0" xfId="0" applyNumberFormat="1" applyFont="1" applyAlignment="1" applyProtection="1">
      <alignment horizontal="center"/>
      <protection locked="0"/>
    </xf>
    <xf numFmtId="179" fontId="5" fillId="0" borderId="0" xfId="0" applyNumberFormat="1" applyFont="1" applyAlignment="1" applyProtection="1">
      <alignment vertical="center"/>
      <protection locked="0"/>
    </xf>
    <xf numFmtId="179" fontId="6" fillId="3" borderId="1" xfId="0" applyNumberFormat="1" applyFont="1" applyFill="1" applyBorder="1" applyAlignment="1" applyProtection="1">
      <alignment vertical="center"/>
      <protection locked="0"/>
    </xf>
    <xf numFmtId="179" fontId="6" fillId="0" borderId="2" xfId="0" applyNumberFormat="1" applyFont="1" applyBorder="1" applyAlignment="1" applyProtection="1">
      <alignment vertical="center"/>
      <protection locked="0"/>
    </xf>
    <xf numFmtId="179" fontId="6" fillId="0" borderId="0" xfId="0" applyNumberFormat="1" applyFont="1" applyProtection="1">
      <protection locked="0"/>
    </xf>
    <xf numFmtId="179" fontId="6" fillId="0" borderId="0" xfId="0" applyNumberFormat="1" applyFont="1" applyAlignment="1" applyProtection="1">
      <alignment vertical="center"/>
      <protection locked="0"/>
    </xf>
    <xf numFmtId="179" fontId="6" fillId="0" borderId="1" xfId="0" applyNumberFormat="1" applyFont="1" applyBorder="1" applyAlignment="1" applyProtection="1">
      <alignment vertical="center"/>
      <protection hidden="1"/>
    </xf>
    <xf numFmtId="179" fontId="5" fillId="0" borderId="3" xfId="0" applyNumberFormat="1" applyFont="1" applyBorder="1" applyAlignment="1" applyProtection="1">
      <alignment vertical="center"/>
      <protection hidden="1"/>
    </xf>
    <xf numFmtId="179" fontId="6" fillId="0" borderId="3" xfId="0" applyNumberFormat="1" applyFont="1" applyBorder="1" applyAlignment="1" applyProtection="1">
      <alignment vertical="center"/>
      <protection hidden="1"/>
    </xf>
    <xf numFmtId="179" fontId="6" fillId="2" borderId="3" xfId="0" applyNumberFormat="1" applyFont="1" applyFill="1" applyBorder="1" applyAlignment="1" applyProtection="1">
      <alignment vertical="center"/>
      <protection hidden="1"/>
    </xf>
    <xf numFmtId="176" fontId="0" fillId="0" borderId="0" xfId="0" applyNumberFormat="1" applyProtection="1">
      <protection locked="0"/>
    </xf>
    <xf numFmtId="176" fontId="0" fillId="0" borderId="3" xfId="0" applyNumberFormat="1" applyBorder="1" applyProtection="1">
      <protection locked="0"/>
    </xf>
    <xf numFmtId="0" fontId="8" fillId="0" borderId="3" xfId="0" applyFont="1" applyBorder="1" applyAlignment="1" applyProtection="1">
      <alignment horizontal="center"/>
      <protection locked="0"/>
    </xf>
    <xf numFmtId="0" fontId="0" fillId="0" borderId="0" xfId="0" applyProtection="1">
      <protection locked="0"/>
    </xf>
    <xf numFmtId="179" fontId="4" fillId="2" borderId="4" xfId="0" applyNumberFormat="1" applyFont="1" applyFill="1" applyBorder="1" applyAlignment="1" applyProtection="1">
      <alignment horizontal="center" vertical="top" textRotation="255"/>
      <protection locked="0"/>
    </xf>
    <xf numFmtId="179" fontId="11" fillId="2" borderId="5" xfId="0" applyNumberFormat="1" applyFont="1" applyFill="1" applyBorder="1" applyAlignment="1" applyProtection="1">
      <alignment horizontal="right"/>
      <protection locked="0"/>
    </xf>
    <xf numFmtId="179" fontId="5" fillId="2" borderId="0" xfId="0" applyNumberFormat="1" applyFont="1" applyFill="1" applyAlignment="1" applyProtection="1">
      <alignment vertical="center"/>
      <protection locked="0"/>
    </xf>
    <xf numFmtId="179" fontId="6" fillId="2" borderId="1" xfId="0" applyNumberFormat="1" applyFont="1" applyFill="1" applyBorder="1" applyAlignment="1" applyProtection="1">
      <alignment vertical="center"/>
      <protection locked="0"/>
    </xf>
    <xf numFmtId="0" fontId="0" fillId="0" borderId="0" xfId="0" applyNumberFormat="1" applyProtection="1">
      <protection locked="0"/>
    </xf>
    <xf numFmtId="0" fontId="0" fillId="2" borderId="0" xfId="0" applyNumberFormat="1" applyFill="1" applyProtection="1">
      <protection locked="0"/>
    </xf>
    <xf numFmtId="179" fontId="19" fillId="0" borderId="0" xfId="0" applyNumberFormat="1" applyFont="1" applyAlignment="1" applyProtection="1">
      <alignment vertical="center"/>
      <protection locked="0"/>
    </xf>
    <xf numFmtId="179" fontId="20" fillId="0" borderId="0" xfId="0" applyNumberFormat="1" applyFont="1" applyAlignment="1" applyProtection="1">
      <alignment vertical="center"/>
      <protection locked="0"/>
    </xf>
    <xf numFmtId="179" fontId="19" fillId="0" borderId="0" xfId="0" applyNumberFormat="1" applyFont="1" applyBorder="1" applyAlignment="1" applyProtection="1">
      <alignment vertical="center"/>
      <protection locked="0"/>
    </xf>
    <xf numFmtId="0" fontId="0" fillId="0" borderId="0" xfId="0" applyAlignment="1" applyProtection="1">
      <alignment vertical="center"/>
      <protection locked="0"/>
    </xf>
    <xf numFmtId="179" fontId="19" fillId="0" borderId="3" xfId="0" applyNumberFormat="1" applyFont="1" applyBorder="1" applyAlignment="1" applyProtection="1">
      <alignment vertical="center"/>
      <protection locked="0"/>
    </xf>
    <xf numFmtId="179" fontId="19" fillId="0" borderId="6" xfId="0" applyNumberFormat="1" applyFont="1" applyBorder="1" applyAlignment="1" applyProtection="1">
      <alignment vertical="center"/>
      <protection locked="0"/>
    </xf>
    <xf numFmtId="179" fontId="21" fillId="0" borderId="3" xfId="0" applyNumberFormat="1" applyFont="1" applyBorder="1" applyAlignment="1" applyProtection="1">
      <alignment vertical="center"/>
      <protection hidden="1"/>
    </xf>
    <xf numFmtId="179" fontId="19" fillId="0" borderId="3" xfId="0" applyNumberFormat="1" applyFont="1" applyBorder="1" applyAlignment="1" applyProtection="1">
      <alignment vertical="center"/>
      <protection hidden="1"/>
    </xf>
    <xf numFmtId="179" fontId="22" fillId="0" borderId="0" xfId="0" applyNumberFormat="1" applyFont="1" applyAlignment="1" applyProtection="1">
      <alignment horizontal="right" vertical="center"/>
      <protection locked="0"/>
    </xf>
    <xf numFmtId="179" fontId="22" fillId="2" borderId="0" xfId="0" applyNumberFormat="1" applyFont="1" applyFill="1" applyAlignment="1" applyProtection="1">
      <alignment horizontal="right" vertical="center"/>
      <protection hidden="1"/>
    </xf>
    <xf numFmtId="179" fontId="22" fillId="0" borderId="0" xfId="0" applyNumberFormat="1" applyFont="1" applyBorder="1" applyAlignment="1" applyProtection="1">
      <alignment horizontal="right" vertical="center"/>
      <protection locked="0"/>
    </xf>
    <xf numFmtId="179" fontId="22" fillId="0" borderId="0" xfId="0" applyNumberFormat="1" applyFont="1" applyAlignment="1" applyProtection="1">
      <alignment horizontal="right" vertical="center"/>
      <protection hidden="1"/>
    </xf>
    <xf numFmtId="0" fontId="0" fillId="0" borderId="0" xfId="0" applyAlignment="1" applyProtection="1">
      <alignment horizontal="right" vertical="center"/>
      <protection locked="0"/>
    </xf>
    <xf numFmtId="0" fontId="9" fillId="0" borderId="0" xfId="0" applyFont="1" applyProtection="1">
      <protection locked="0"/>
    </xf>
    <xf numFmtId="179" fontId="6" fillId="3" borderId="7" xfId="0" applyNumberFormat="1" applyFont="1" applyFill="1" applyBorder="1" applyAlignment="1" applyProtection="1">
      <alignment vertical="center"/>
      <protection locked="0"/>
    </xf>
    <xf numFmtId="179" fontId="11" fillId="2" borderId="5" xfId="0" applyNumberFormat="1" applyFont="1" applyFill="1" applyBorder="1" applyAlignment="1" applyProtection="1">
      <alignment vertical="center"/>
      <protection hidden="1"/>
    </xf>
    <xf numFmtId="179" fontId="21" fillId="0" borderId="3" xfId="0" applyNumberFormat="1" applyFont="1" applyBorder="1" applyAlignment="1" applyProtection="1">
      <alignment horizontal="right" vertical="center"/>
      <protection hidden="1"/>
    </xf>
    <xf numFmtId="179" fontId="21" fillId="0" borderId="3" xfId="0" applyNumberFormat="1" applyFont="1" applyBorder="1" applyAlignment="1" applyProtection="1">
      <alignment horizontal="center" vertical="center"/>
      <protection hidden="1"/>
    </xf>
    <xf numFmtId="176" fontId="0" fillId="0" borderId="8" xfId="0" applyNumberFormat="1" applyBorder="1" applyProtection="1">
      <protection locked="0"/>
    </xf>
    <xf numFmtId="179" fontId="4" fillId="2" borderId="5" xfId="0" applyNumberFormat="1" applyFont="1" applyFill="1" applyBorder="1" applyAlignment="1" applyProtection="1">
      <alignment horizontal="center" vertical="top" textRotation="255"/>
      <protection locked="0"/>
    </xf>
    <xf numFmtId="179" fontId="4" fillId="4" borderId="2" xfId="0" applyNumberFormat="1" applyFont="1" applyFill="1" applyBorder="1" applyAlignment="1" applyProtection="1">
      <alignment horizontal="center" vertical="top" textRotation="255"/>
      <protection locked="0"/>
    </xf>
    <xf numFmtId="179" fontId="11" fillId="4" borderId="1" xfId="0" applyNumberFormat="1" applyFont="1" applyFill="1" applyBorder="1" applyAlignment="1" applyProtection="1">
      <alignment horizontal="right" vertical="center"/>
      <protection locked="0"/>
    </xf>
    <xf numFmtId="179" fontId="4" fillId="4" borderId="1" xfId="0" applyNumberFormat="1" applyFont="1" applyFill="1" applyBorder="1" applyAlignment="1" applyProtection="1">
      <alignment horizontal="center" vertical="top" textRotation="255"/>
      <protection locked="0"/>
    </xf>
    <xf numFmtId="179" fontId="6" fillId="0" borderId="9" xfId="0" applyNumberFormat="1" applyFont="1" applyBorder="1" applyAlignment="1" applyProtection="1">
      <alignment vertical="center"/>
      <protection locked="0"/>
    </xf>
    <xf numFmtId="179" fontId="6" fillId="5" borderId="4" xfId="0" applyNumberFormat="1" applyFont="1" applyFill="1" applyBorder="1" applyAlignment="1" applyProtection="1">
      <alignment vertical="center"/>
      <protection locked="0"/>
    </xf>
    <xf numFmtId="179" fontId="6" fillId="0" borderId="10" xfId="0" applyNumberFormat="1" applyFont="1" applyBorder="1" applyAlignment="1" applyProtection="1">
      <alignment vertical="center"/>
      <protection hidden="1"/>
    </xf>
    <xf numFmtId="179" fontId="6" fillId="6" borderId="3" xfId="0" applyNumberFormat="1" applyFont="1" applyFill="1" applyBorder="1" applyAlignment="1" applyProtection="1">
      <alignment vertical="center"/>
      <protection hidden="1"/>
    </xf>
    <xf numFmtId="179" fontId="6" fillId="3" borderId="11" xfId="0" applyNumberFormat="1" applyFont="1" applyFill="1" applyBorder="1" applyAlignment="1" applyProtection="1">
      <alignment vertical="center"/>
      <protection locked="0"/>
    </xf>
    <xf numFmtId="176" fontId="0" fillId="2" borderId="0" xfId="0" applyNumberFormat="1" applyFill="1" applyProtection="1">
      <protection locked="0"/>
    </xf>
    <xf numFmtId="176" fontId="10" fillId="0" borderId="0" xfId="0" applyNumberFormat="1" applyFont="1" applyBorder="1" applyAlignment="1" applyProtection="1">
      <alignment horizontal="center"/>
      <protection locked="0"/>
    </xf>
    <xf numFmtId="176" fontId="8" fillId="0" borderId="0" xfId="0" applyNumberFormat="1" applyFont="1" applyBorder="1" applyProtection="1">
      <protection locked="0"/>
    </xf>
    <xf numFmtId="179" fontId="0" fillId="2" borderId="1" xfId="0" applyNumberFormat="1" applyFill="1" applyBorder="1" applyProtection="1">
      <protection hidden="1"/>
    </xf>
    <xf numFmtId="176" fontId="0" fillId="0" borderId="12" xfId="0" applyNumberFormat="1" applyBorder="1" applyProtection="1">
      <protection locked="0"/>
    </xf>
    <xf numFmtId="176" fontId="9" fillId="0" borderId="0" xfId="0" applyNumberFormat="1" applyFont="1" applyBorder="1" applyAlignment="1" applyProtection="1">
      <alignment horizontal="center" wrapText="1"/>
      <protection locked="0"/>
    </xf>
    <xf numFmtId="179" fontId="6" fillId="0" borderId="11" xfId="0" applyNumberFormat="1" applyFont="1" applyBorder="1" applyAlignment="1" applyProtection="1">
      <alignment vertical="center"/>
      <protection hidden="1"/>
    </xf>
    <xf numFmtId="179" fontId="6" fillId="0" borderId="13" xfId="0" applyNumberFormat="1" applyFont="1" applyBorder="1" applyAlignment="1" applyProtection="1">
      <alignment vertical="center"/>
      <protection hidden="1"/>
    </xf>
    <xf numFmtId="179" fontId="0" fillId="2" borderId="14" xfId="0" applyNumberFormat="1" applyFill="1" applyBorder="1" applyProtection="1">
      <protection hidden="1"/>
    </xf>
    <xf numFmtId="179" fontId="0" fillId="3" borderId="15" xfId="0" applyNumberFormat="1" applyFill="1" applyBorder="1" applyProtection="1">
      <protection hidden="1"/>
    </xf>
    <xf numFmtId="176" fontId="0" fillId="3" borderId="3" xfId="0" applyNumberFormat="1" applyFill="1" applyBorder="1" applyProtection="1">
      <protection hidden="1"/>
    </xf>
    <xf numFmtId="176" fontId="0" fillId="0" borderId="16" xfId="0" applyNumberFormat="1" applyBorder="1" applyProtection="1">
      <protection hidden="1"/>
    </xf>
    <xf numFmtId="176" fontId="0" fillId="0" borderId="3" xfId="0" applyNumberFormat="1" applyBorder="1" applyProtection="1">
      <protection hidden="1"/>
    </xf>
    <xf numFmtId="176" fontId="0" fillId="0" borderId="17" xfId="0" applyNumberFormat="1" applyBorder="1" applyProtection="1">
      <protection hidden="1"/>
    </xf>
    <xf numFmtId="177" fontId="0" fillId="3" borderId="18" xfId="0" applyNumberFormat="1" applyFill="1" applyBorder="1" applyProtection="1">
      <protection hidden="1"/>
    </xf>
    <xf numFmtId="176" fontId="9" fillId="0" borderId="19" xfId="0" applyNumberFormat="1" applyFont="1" applyBorder="1" applyAlignment="1" applyProtection="1">
      <alignment horizontal="right"/>
      <protection locked="0"/>
    </xf>
    <xf numFmtId="176" fontId="6" fillId="0" borderId="19" xfId="0" applyNumberFormat="1" applyFont="1" applyBorder="1" applyAlignment="1" applyProtection="1">
      <alignment horizontal="center"/>
      <protection locked="0"/>
    </xf>
    <xf numFmtId="176" fontId="6" fillId="0" borderId="20" xfId="0" applyNumberFormat="1" applyFont="1" applyBorder="1" applyAlignment="1" applyProtection="1">
      <alignment horizontal="center"/>
      <protection locked="0"/>
    </xf>
    <xf numFmtId="176" fontId="6" fillId="4" borderId="21" xfId="0" applyNumberFormat="1" applyFont="1" applyFill="1" applyBorder="1" applyAlignment="1" applyProtection="1">
      <alignment horizontal="center"/>
      <protection locked="0"/>
    </xf>
    <xf numFmtId="176" fontId="4" fillId="0" borderId="0" xfId="0" applyNumberFormat="1" applyFont="1" applyProtection="1">
      <protection locked="0"/>
    </xf>
    <xf numFmtId="176" fontId="1" fillId="2" borderId="22" xfId="0" applyNumberFormat="1" applyFont="1" applyFill="1" applyBorder="1" applyAlignment="1" applyProtection="1">
      <alignment horizontal="center"/>
      <protection locked="0"/>
    </xf>
    <xf numFmtId="176" fontId="6" fillId="3" borderId="3" xfId="0" applyNumberFormat="1" applyFont="1" applyFill="1" applyBorder="1" applyAlignment="1" applyProtection="1">
      <alignment horizontal="center"/>
      <protection locked="0"/>
    </xf>
    <xf numFmtId="176" fontId="6" fillId="2" borderId="21" xfId="0" applyNumberFormat="1" applyFont="1" applyFill="1" applyBorder="1" applyAlignment="1" applyProtection="1">
      <alignment horizontal="center"/>
      <protection locked="0"/>
    </xf>
    <xf numFmtId="179" fontId="6" fillId="0" borderId="7" xfId="0" applyNumberFormat="1" applyFont="1" applyBorder="1" applyAlignment="1" applyProtection="1">
      <alignment vertical="center"/>
      <protection hidden="1"/>
    </xf>
    <xf numFmtId="176" fontId="22" fillId="0" borderId="21" xfId="0" applyNumberFormat="1" applyFont="1" applyBorder="1" applyAlignment="1" applyProtection="1">
      <alignment horizontal="center"/>
      <protection locked="0"/>
    </xf>
    <xf numFmtId="177" fontId="19" fillId="0" borderId="21" xfId="0" applyNumberFormat="1" applyFont="1" applyBorder="1" applyAlignment="1" applyProtection="1">
      <alignment vertical="center"/>
      <protection hidden="1"/>
    </xf>
    <xf numFmtId="179" fontId="4" fillId="0" borderId="0" xfId="0" applyNumberFormat="1" applyFont="1" applyAlignment="1" applyProtection="1">
      <alignment horizontal="right" vertical="center"/>
      <protection locked="0"/>
    </xf>
    <xf numFmtId="176" fontId="2" fillId="0" borderId="0" xfId="0" applyNumberFormat="1" applyFont="1" applyBorder="1" applyAlignment="1" applyProtection="1">
      <alignment horizontal="center" vertical="center"/>
      <protection locked="0"/>
    </xf>
    <xf numFmtId="176" fontId="0" fillId="2" borderId="23" xfId="0" applyNumberFormat="1" applyFill="1" applyBorder="1" applyProtection="1">
      <protection locked="0"/>
    </xf>
    <xf numFmtId="179" fontId="0" fillId="2" borderId="24" xfId="0" applyNumberFormat="1" applyFill="1" applyBorder="1" applyAlignment="1" applyProtection="1">
      <alignment horizontal="center"/>
      <protection hidden="1"/>
    </xf>
    <xf numFmtId="177" fontId="4" fillId="0" borderId="0" xfId="0" applyNumberFormat="1" applyFont="1" applyAlignment="1" applyProtection="1">
      <alignment vertical="center"/>
      <protection locked="0"/>
    </xf>
    <xf numFmtId="0" fontId="2" fillId="0" borderId="0" xfId="0" applyNumberFormat="1" applyFont="1" applyBorder="1" applyAlignment="1" applyProtection="1">
      <alignment horizontal="center" vertical="center"/>
      <protection locked="0"/>
    </xf>
    <xf numFmtId="0" fontId="10" fillId="0" borderId="0" xfId="0" applyNumberFormat="1" applyFont="1" applyBorder="1" applyAlignment="1" applyProtection="1">
      <alignment horizontal="center"/>
      <protection locked="0"/>
    </xf>
    <xf numFmtId="0" fontId="9" fillId="0" borderId="0" xfId="0" applyNumberFormat="1" applyFont="1" applyBorder="1" applyAlignment="1" applyProtection="1">
      <alignment horizontal="center" wrapText="1"/>
      <protection locked="0"/>
    </xf>
    <xf numFmtId="0" fontId="1" fillId="2" borderId="22" xfId="0" applyNumberFormat="1" applyFont="1" applyFill="1" applyBorder="1" applyAlignment="1" applyProtection="1">
      <alignment horizontal="center"/>
      <protection locked="0"/>
    </xf>
    <xf numFmtId="0" fontId="0" fillId="0" borderId="3" xfId="0" applyNumberFormat="1" applyBorder="1" applyProtection="1">
      <protection locked="0"/>
    </xf>
    <xf numFmtId="0" fontId="9" fillId="0" borderId="19" xfId="0" applyNumberFormat="1" applyFont="1" applyBorder="1" applyAlignment="1" applyProtection="1">
      <alignment horizontal="right"/>
      <protection locked="0"/>
    </xf>
    <xf numFmtId="0" fontId="8" fillId="0" borderId="0" xfId="0" applyNumberFormat="1" applyFont="1" applyBorder="1" applyProtection="1">
      <protection locked="0"/>
    </xf>
    <xf numFmtId="0" fontId="6" fillId="0" borderId="19" xfId="0" applyNumberFormat="1" applyFont="1" applyBorder="1" applyAlignment="1" applyProtection="1">
      <alignment horizontal="center"/>
      <protection locked="0"/>
    </xf>
    <xf numFmtId="0" fontId="6" fillId="0" borderId="20" xfId="0" applyNumberFormat="1" applyFont="1" applyBorder="1" applyAlignment="1" applyProtection="1">
      <alignment horizontal="center"/>
      <protection locked="0"/>
    </xf>
    <xf numFmtId="0" fontId="26" fillId="0" borderId="3" xfId="0" applyNumberFormat="1" applyFont="1" applyBorder="1" applyAlignment="1" applyProtection="1">
      <alignment horizontal="center"/>
      <protection locked="0"/>
    </xf>
    <xf numFmtId="0" fontId="6" fillId="2" borderId="3" xfId="0" applyNumberFormat="1" applyFont="1" applyFill="1" applyBorder="1" applyAlignment="1" applyProtection="1">
      <alignment horizontal="center"/>
      <protection locked="0"/>
    </xf>
    <xf numFmtId="0" fontId="6" fillId="6" borderId="3" xfId="0" applyNumberFormat="1" applyFont="1" applyFill="1" applyBorder="1" applyAlignment="1" applyProtection="1">
      <alignment horizontal="center"/>
      <protection locked="0"/>
    </xf>
    <xf numFmtId="0" fontId="6" fillId="2" borderId="19" xfId="0" applyNumberFormat="1" applyFont="1" applyFill="1" applyBorder="1" applyAlignment="1" applyProtection="1">
      <alignment horizontal="center"/>
      <protection locked="0"/>
    </xf>
    <xf numFmtId="0" fontId="6" fillId="3" borderId="3" xfId="0" applyNumberFormat="1" applyFont="1" applyFill="1" applyBorder="1" applyAlignment="1" applyProtection="1">
      <alignment horizontal="center"/>
      <protection locked="0"/>
    </xf>
    <xf numFmtId="0" fontId="4" fillId="0" borderId="0" xfId="0" applyNumberFormat="1" applyFont="1" applyProtection="1">
      <protection locked="0"/>
    </xf>
    <xf numFmtId="0" fontId="0" fillId="0" borderId="12" xfId="0" applyNumberFormat="1" applyBorder="1" applyProtection="1">
      <protection locked="0"/>
    </xf>
    <xf numFmtId="0" fontId="0" fillId="2" borderId="23" xfId="0" applyNumberFormat="1" applyFill="1" applyBorder="1" applyProtection="1">
      <protection locked="0"/>
    </xf>
    <xf numFmtId="0" fontId="0" fillId="0" borderId="8" xfId="0" applyNumberFormat="1" applyBorder="1" applyProtection="1">
      <protection locked="0"/>
    </xf>
    <xf numFmtId="0" fontId="0" fillId="0" borderId="17" xfId="0" applyNumberFormat="1" applyBorder="1" applyProtection="1">
      <protection hidden="1"/>
    </xf>
    <xf numFmtId="38" fontId="0" fillId="0" borderId="3" xfId="3" applyFont="1" applyBorder="1" applyProtection="1">
      <protection hidden="1"/>
    </xf>
    <xf numFmtId="38" fontId="0" fillId="3" borderId="3" xfId="3" applyFont="1" applyFill="1" applyBorder="1" applyProtection="1">
      <protection hidden="1"/>
    </xf>
    <xf numFmtId="179" fontId="0" fillId="2" borderId="1" xfId="3" applyNumberFormat="1" applyFont="1" applyFill="1" applyBorder="1" applyProtection="1">
      <protection hidden="1"/>
    </xf>
    <xf numFmtId="179" fontId="0" fillId="3" borderId="15" xfId="3" applyNumberFormat="1" applyFont="1" applyFill="1" applyBorder="1" applyProtection="1">
      <protection hidden="1"/>
    </xf>
    <xf numFmtId="179" fontId="5" fillId="0" borderId="12" xfId="0" applyNumberFormat="1" applyFont="1" applyBorder="1" applyAlignment="1" applyProtection="1">
      <alignment vertical="center"/>
      <protection locked="0"/>
    </xf>
    <xf numFmtId="183" fontId="0" fillId="0" borderId="19" xfId="0" applyNumberFormat="1" applyBorder="1" applyProtection="1">
      <protection locked="0"/>
    </xf>
    <xf numFmtId="0" fontId="10" fillId="0" borderId="25" xfId="0" applyNumberFormat="1" applyFont="1" applyBorder="1" applyAlignment="1" applyProtection="1">
      <alignment horizontal="right"/>
      <protection locked="0"/>
    </xf>
    <xf numFmtId="183" fontId="0" fillId="0" borderId="0" xfId="0" applyNumberFormat="1" applyBorder="1" applyProtection="1">
      <protection locked="0"/>
    </xf>
    <xf numFmtId="179" fontId="0" fillId="2" borderId="21" xfId="0" applyNumberFormat="1" applyFill="1" applyBorder="1" applyAlignment="1" applyProtection="1">
      <alignment horizontal="center"/>
      <protection hidden="1"/>
    </xf>
    <xf numFmtId="176" fontId="10" fillId="0" borderId="25" xfId="0" applyNumberFormat="1" applyFont="1" applyBorder="1" applyAlignment="1" applyProtection="1">
      <alignment horizontal="right"/>
      <protection locked="0"/>
    </xf>
    <xf numFmtId="20" fontId="10" fillId="4" borderId="3" xfId="0" applyNumberFormat="1" applyFont="1" applyFill="1" applyBorder="1" applyProtection="1">
      <protection locked="0"/>
    </xf>
    <xf numFmtId="0" fontId="0" fillId="0" borderId="0" xfId="0" applyAlignment="1" applyProtection="1">
      <alignment horizontal="center"/>
      <protection locked="0"/>
    </xf>
    <xf numFmtId="0" fontId="10" fillId="0" borderId="0" xfId="0" applyFont="1" applyProtection="1">
      <protection locked="0"/>
    </xf>
    <xf numFmtId="0" fontId="10" fillId="7" borderId="26" xfId="0" applyFont="1" applyFill="1" applyBorder="1" applyAlignment="1" applyProtection="1">
      <alignment horizontal="left"/>
      <protection locked="0"/>
    </xf>
    <xf numFmtId="0" fontId="0" fillId="0" borderId="27" xfId="0" applyBorder="1" applyProtection="1">
      <protection locked="0"/>
    </xf>
    <xf numFmtId="0" fontId="8" fillId="0" borderId="3" xfId="0" applyFont="1" applyBorder="1" applyProtection="1">
      <protection locked="0"/>
    </xf>
    <xf numFmtId="0" fontId="0" fillId="2" borderId="0" xfId="0" applyFill="1" applyBorder="1" applyProtection="1">
      <protection locked="0"/>
    </xf>
    <xf numFmtId="0" fontId="0" fillId="0" borderId="28" xfId="0" applyBorder="1" applyProtection="1">
      <protection locked="0"/>
    </xf>
    <xf numFmtId="0" fontId="10" fillId="2" borderId="3" xfId="0" applyFont="1" applyFill="1" applyBorder="1" applyProtection="1">
      <protection locked="0"/>
    </xf>
    <xf numFmtId="0" fontId="10" fillId="2" borderId="19" xfId="0" applyFont="1" applyFill="1" applyBorder="1" applyProtection="1">
      <protection locked="0"/>
    </xf>
    <xf numFmtId="0" fontId="0" fillId="0" borderId="0" xfId="0" applyBorder="1" applyProtection="1">
      <protection locked="0"/>
    </xf>
    <xf numFmtId="0" fontId="26" fillId="2" borderId="3" xfId="0" applyNumberFormat="1" applyFont="1" applyFill="1" applyBorder="1" applyAlignment="1" applyProtection="1">
      <alignment horizontal="center"/>
      <protection locked="0"/>
    </xf>
    <xf numFmtId="0" fontId="0" fillId="2" borderId="3" xfId="0" applyNumberFormat="1" applyFill="1" applyBorder="1" applyAlignment="1" applyProtection="1">
      <alignment horizontal="center"/>
      <protection locked="0"/>
    </xf>
    <xf numFmtId="0" fontId="0" fillId="2" borderId="21" xfId="0" applyNumberFormat="1" applyFill="1" applyBorder="1" applyAlignment="1" applyProtection="1">
      <alignment horizontal="center"/>
      <protection locked="0"/>
    </xf>
    <xf numFmtId="179" fontId="4" fillId="2" borderId="9" xfId="0" applyNumberFormat="1" applyFont="1" applyFill="1" applyBorder="1" applyProtection="1">
      <protection locked="0"/>
    </xf>
    <xf numFmtId="0" fontId="10" fillId="7" borderId="23" xfId="0" applyFont="1" applyFill="1" applyBorder="1" applyAlignment="1" applyProtection="1">
      <alignment horizontal="center"/>
      <protection locked="0"/>
    </xf>
    <xf numFmtId="0" fontId="9" fillId="0" borderId="23" xfId="0" applyFont="1" applyBorder="1" applyProtection="1">
      <protection locked="0"/>
    </xf>
    <xf numFmtId="0" fontId="10" fillId="7" borderId="26" xfId="0" applyFont="1" applyFill="1" applyBorder="1" applyAlignment="1" applyProtection="1">
      <alignment horizontal="right"/>
      <protection locked="0"/>
    </xf>
    <xf numFmtId="177" fontId="0" fillId="2" borderId="3" xfId="0" applyNumberFormat="1" applyFill="1" applyBorder="1" applyProtection="1">
      <protection hidden="1"/>
    </xf>
    <xf numFmtId="0" fontId="10" fillId="0" borderId="3" xfId="0" applyNumberFormat="1" applyFont="1" applyBorder="1" applyAlignment="1" applyProtection="1">
      <alignment horizontal="right"/>
      <protection hidden="1"/>
    </xf>
    <xf numFmtId="179" fontId="0" fillId="2" borderId="29" xfId="0" applyNumberFormat="1" applyFill="1" applyBorder="1" applyAlignment="1" applyProtection="1">
      <alignment horizontal="center"/>
      <protection locked="0"/>
    </xf>
    <xf numFmtId="179" fontId="0" fillId="2" borderId="3" xfId="0" applyNumberFormat="1" applyFill="1" applyBorder="1" applyAlignment="1" applyProtection="1">
      <alignment horizontal="center"/>
      <protection locked="0"/>
    </xf>
    <xf numFmtId="176" fontId="10" fillId="0" borderId="30" xfId="0" applyNumberFormat="1" applyFont="1" applyBorder="1" applyAlignment="1" applyProtection="1">
      <alignment horizontal="right"/>
      <protection hidden="1"/>
    </xf>
    <xf numFmtId="179" fontId="6" fillId="2" borderId="3" xfId="0" applyNumberFormat="1" applyFont="1" applyFill="1" applyBorder="1" applyAlignment="1" applyProtection="1">
      <alignment horizontal="center" vertical="center"/>
      <protection hidden="1"/>
    </xf>
    <xf numFmtId="0" fontId="9" fillId="0" borderId="19" xfId="0" applyFont="1" applyBorder="1" applyProtection="1">
      <protection locked="0"/>
    </xf>
    <xf numFmtId="0" fontId="9" fillId="0" borderId="26" xfId="0" applyFont="1" applyBorder="1" applyProtection="1">
      <protection locked="0"/>
    </xf>
    <xf numFmtId="0" fontId="44" fillId="0" borderId="0" xfId="0" applyFont="1" applyProtection="1">
      <protection locked="0"/>
    </xf>
    <xf numFmtId="179" fontId="6" fillId="0" borderId="0" xfId="3" applyNumberFormat="1" applyFont="1" applyAlignment="1" applyProtection="1">
      <alignment horizontal="center"/>
      <protection locked="0"/>
    </xf>
    <xf numFmtId="179" fontId="6" fillId="0" borderId="0" xfId="3" applyNumberFormat="1" applyFont="1" applyProtection="1">
      <protection locked="0"/>
    </xf>
    <xf numFmtId="179" fontId="6" fillId="0" borderId="0" xfId="3" applyNumberFormat="1" applyFont="1" applyAlignment="1" applyProtection="1">
      <alignment horizontal="right"/>
      <protection hidden="1"/>
    </xf>
    <xf numFmtId="179" fontId="6" fillId="0" borderId="3" xfId="3" applyNumberFormat="1" applyFont="1" applyBorder="1" applyAlignment="1" applyProtection="1">
      <alignment horizontal="center"/>
      <protection locked="0"/>
    </xf>
    <xf numFmtId="179" fontId="6" fillId="2" borderId="3" xfId="3" applyNumberFormat="1" applyFont="1" applyFill="1" applyBorder="1" applyAlignment="1" applyProtection="1">
      <alignment horizontal="center"/>
      <protection locked="0"/>
    </xf>
    <xf numFmtId="179" fontId="6" fillId="3" borderId="3" xfId="3" applyNumberFormat="1" applyFont="1" applyFill="1" applyBorder="1" applyAlignment="1" applyProtection="1">
      <alignment horizontal="center"/>
      <protection locked="0"/>
    </xf>
    <xf numFmtId="179" fontId="6" fillId="0" borderId="3" xfId="3" applyNumberFormat="1" applyFont="1" applyBorder="1" applyProtection="1">
      <protection hidden="1"/>
    </xf>
    <xf numFmtId="179" fontId="6" fillId="2" borderId="3" xfId="3" applyNumberFormat="1" applyFont="1" applyFill="1" applyBorder="1" applyAlignment="1" applyProtection="1">
      <alignment horizontal="center"/>
      <protection hidden="1"/>
    </xf>
    <xf numFmtId="179" fontId="6" fillId="7" borderId="3" xfId="3" applyNumberFormat="1" applyFont="1" applyFill="1" applyBorder="1" applyAlignment="1" applyProtection="1">
      <alignment horizontal="center"/>
      <protection locked="0"/>
    </xf>
    <xf numFmtId="179" fontId="6" fillId="0" borderId="3" xfId="3" applyNumberFormat="1" applyFont="1" applyBorder="1" applyAlignment="1" applyProtection="1">
      <alignment horizontal="center"/>
      <protection hidden="1"/>
    </xf>
    <xf numFmtId="188" fontId="6" fillId="0" borderId="0" xfId="3" applyNumberFormat="1" applyFont="1" applyProtection="1">
      <protection locked="0"/>
    </xf>
    <xf numFmtId="188" fontId="6" fillId="2" borderId="0" xfId="3" applyNumberFormat="1" applyFont="1" applyFill="1" applyProtection="1">
      <protection locked="0"/>
    </xf>
    <xf numFmtId="179" fontId="6" fillId="0" borderId="0" xfId="3" applyNumberFormat="1" applyFont="1" applyAlignment="1" applyProtection="1">
      <alignment vertical="center"/>
      <protection locked="0"/>
    </xf>
    <xf numFmtId="179" fontId="6" fillId="2" borderId="0" xfId="3" applyNumberFormat="1" applyFont="1" applyFill="1" applyAlignment="1" applyProtection="1">
      <alignment horizontal="center"/>
      <protection locked="0"/>
    </xf>
    <xf numFmtId="179" fontId="18" fillId="2" borderId="0" xfId="3" applyNumberFormat="1" applyFont="1" applyFill="1" applyProtection="1">
      <protection locked="0"/>
    </xf>
    <xf numFmtId="179" fontId="6" fillId="2" borderId="0" xfId="3" applyNumberFormat="1" applyFont="1" applyFill="1" applyProtection="1">
      <protection locked="0"/>
    </xf>
    <xf numFmtId="0" fontId="0" fillId="0" borderId="3" xfId="0" applyBorder="1" applyProtection="1">
      <protection locked="0"/>
    </xf>
    <xf numFmtId="0" fontId="40" fillId="0" borderId="0" xfId="0" applyFont="1" applyProtection="1">
      <protection locked="0"/>
    </xf>
    <xf numFmtId="0" fontId="0" fillId="0" borderId="12" xfId="0" applyBorder="1" applyProtection="1">
      <protection locked="0"/>
    </xf>
    <xf numFmtId="0" fontId="0" fillId="0" borderId="0" xfId="0" applyNumberFormat="1" applyAlignment="1" applyProtection="1">
      <alignment horizontal="center"/>
      <protection locked="0"/>
    </xf>
    <xf numFmtId="0" fontId="9" fillId="0" borderId="3" xfId="0" applyNumberFormat="1" applyFont="1" applyBorder="1" applyAlignment="1" applyProtection="1">
      <alignment horizontal="center"/>
      <protection locked="0"/>
    </xf>
    <xf numFmtId="0" fontId="0" fillId="0" borderId="10" xfId="0" applyNumberFormat="1" applyBorder="1" applyAlignment="1" applyProtection="1">
      <alignment horizontal="center"/>
      <protection hidden="1"/>
    </xf>
    <xf numFmtId="0" fontId="0" fillId="0" borderId="26" xfId="0" applyNumberFormat="1" applyBorder="1" applyAlignment="1" applyProtection="1">
      <alignment horizontal="center"/>
      <protection locked="0"/>
    </xf>
    <xf numFmtId="176" fontId="9" fillId="0" borderId="23" xfId="0" applyNumberFormat="1" applyFont="1" applyBorder="1" applyAlignment="1" applyProtection="1">
      <alignment horizontal="center"/>
      <protection locked="0"/>
    </xf>
    <xf numFmtId="176" fontId="0" fillId="0" borderId="26" xfId="0" applyNumberFormat="1" applyBorder="1" applyAlignment="1" applyProtection="1">
      <alignment horizontal="center"/>
      <protection locked="0"/>
    </xf>
    <xf numFmtId="176" fontId="0" fillId="0" borderId="0" xfId="0" applyNumberFormat="1" applyAlignment="1" applyProtection="1">
      <alignment horizontal="center"/>
      <protection locked="0"/>
    </xf>
    <xf numFmtId="179" fontId="0" fillId="8" borderId="3" xfId="0" applyNumberFormat="1" applyFill="1" applyBorder="1" applyAlignment="1" applyProtection="1">
      <alignment horizontal="center"/>
      <protection hidden="1"/>
    </xf>
    <xf numFmtId="0" fontId="9" fillId="0" borderId="0" xfId="0" applyFont="1" applyBorder="1" applyProtection="1">
      <protection locked="0"/>
    </xf>
    <xf numFmtId="38" fontId="47" fillId="0" borderId="25" xfId="3" applyFont="1" applyBorder="1" applyProtection="1">
      <protection locked="0"/>
    </xf>
    <xf numFmtId="38" fontId="47" fillId="5" borderId="3" xfId="3" applyFont="1" applyFill="1" applyBorder="1" applyProtection="1">
      <protection locked="0"/>
    </xf>
    <xf numFmtId="38" fontId="47" fillId="0" borderId="3" xfId="3" applyFont="1" applyBorder="1" applyProtection="1">
      <protection locked="0"/>
    </xf>
    <xf numFmtId="179" fontId="6" fillId="0" borderId="31" xfId="0" applyNumberFormat="1" applyFont="1" applyBorder="1" applyProtection="1">
      <protection locked="0"/>
    </xf>
    <xf numFmtId="179" fontId="6" fillId="0" borderId="3" xfId="0" applyNumberFormat="1" applyFont="1" applyBorder="1" applyProtection="1">
      <protection hidden="1"/>
    </xf>
    <xf numFmtId="38" fontId="47" fillId="0" borderId="3" xfId="3" applyFont="1" applyBorder="1" applyProtection="1">
      <protection hidden="1"/>
    </xf>
    <xf numFmtId="179" fontId="11" fillId="2" borderId="1" xfId="0" applyNumberFormat="1" applyFont="1" applyFill="1" applyBorder="1" applyAlignment="1" applyProtection="1">
      <alignment vertical="center"/>
      <protection hidden="1"/>
    </xf>
    <xf numFmtId="179" fontId="6" fillId="0" borderId="3" xfId="0" applyNumberFormat="1" applyFont="1" applyBorder="1" applyAlignment="1" applyProtection="1">
      <alignment horizontal="right"/>
      <protection locked="0"/>
    </xf>
    <xf numFmtId="179" fontId="7" fillId="0" borderId="0" xfId="3" applyNumberFormat="1" applyFont="1" applyProtection="1">
      <protection locked="0"/>
    </xf>
    <xf numFmtId="38" fontId="47" fillId="0" borderId="3" xfId="3" applyFont="1" applyBorder="1" applyAlignment="1" applyProtection="1">
      <alignment horizontal="center"/>
      <protection locked="0"/>
    </xf>
    <xf numFmtId="179" fontId="6" fillId="0" borderId="3" xfId="3" applyNumberFormat="1" applyFont="1" applyBorder="1" applyProtection="1">
      <protection locked="0"/>
    </xf>
    <xf numFmtId="38" fontId="47" fillId="0" borderId="0" xfId="3" applyFont="1" applyBorder="1" applyProtection="1">
      <protection locked="0"/>
    </xf>
    <xf numFmtId="189" fontId="5" fillId="0" borderId="3" xfId="3" applyNumberFormat="1" applyFont="1" applyBorder="1" applyProtection="1">
      <protection locked="0"/>
    </xf>
    <xf numFmtId="179" fontId="5" fillId="7" borderId="3" xfId="3" applyNumberFormat="1" applyFont="1" applyFill="1" applyBorder="1" applyProtection="1">
      <protection hidden="1"/>
    </xf>
    <xf numFmtId="179" fontId="5" fillId="3" borderId="3" xfId="3" applyNumberFormat="1" applyFont="1" applyFill="1" applyBorder="1" applyProtection="1">
      <protection locked="0"/>
    </xf>
    <xf numFmtId="179" fontId="5" fillId="2" borderId="3" xfId="3" applyNumberFormat="1" applyFont="1" applyFill="1" applyBorder="1" applyProtection="1">
      <protection hidden="1"/>
    </xf>
    <xf numFmtId="179" fontId="5" fillId="0" borderId="3" xfId="3" applyNumberFormat="1" applyFont="1" applyBorder="1" applyProtection="1">
      <protection hidden="1"/>
    </xf>
    <xf numFmtId="38" fontId="47" fillId="0" borderId="25" xfId="3" applyFont="1" applyBorder="1" applyProtection="1">
      <protection hidden="1"/>
    </xf>
    <xf numFmtId="179" fontId="5" fillId="2" borderId="3" xfId="3" applyNumberFormat="1" applyFont="1" applyFill="1" applyBorder="1" applyProtection="1">
      <protection locked="0"/>
    </xf>
    <xf numFmtId="179" fontId="5" fillId="0" borderId="0" xfId="0" applyNumberFormat="1" applyFont="1" applyBorder="1" applyAlignment="1" applyProtection="1">
      <alignment vertical="center"/>
      <protection locked="0"/>
    </xf>
    <xf numFmtId="177" fontId="48" fillId="0" borderId="3" xfId="0" applyNumberFormat="1" applyFont="1" applyBorder="1" applyAlignment="1" applyProtection="1">
      <alignment vertical="center"/>
      <protection hidden="1"/>
    </xf>
    <xf numFmtId="179" fontId="5" fillId="0" borderId="3" xfId="3" applyNumberFormat="1" applyFont="1" applyBorder="1" applyAlignment="1" applyProtection="1">
      <alignment vertical="center"/>
      <protection hidden="1"/>
    </xf>
    <xf numFmtId="177" fontId="4" fillId="0" borderId="0" xfId="0" applyNumberFormat="1" applyFont="1" applyBorder="1" applyAlignment="1" applyProtection="1">
      <alignment vertical="center"/>
      <protection locked="0"/>
    </xf>
    <xf numFmtId="179" fontId="16" fillId="2" borderId="3" xfId="0" applyNumberFormat="1" applyFont="1" applyFill="1" applyBorder="1" applyAlignment="1" applyProtection="1">
      <alignment horizontal="left" vertical="center"/>
      <protection hidden="1"/>
    </xf>
    <xf numFmtId="0" fontId="5" fillId="0" borderId="25" xfId="0" applyNumberFormat="1" applyFont="1" applyBorder="1" applyAlignment="1" applyProtection="1">
      <alignment horizontal="right" vertical="center"/>
      <protection hidden="1"/>
    </xf>
    <xf numFmtId="179" fontId="4" fillId="0" borderId="0" xfId="0" applyNumberFormat="1" applyFont="1" applyBorder="1" applyAlignment="1" applyProtection="1">
      <alignment horizontal="right" vertical="center"/>
      <protection locked="0"/>
    </xf>
    <xf numFmtId="179" fontId="6" fillId="2" borderId="32" xfId="0" applyNumberFormat="1" applyFont="1" applyFill="1" applyBorder="1" applyAlignment="1" applyProtection="1">
      <alignment vertical="center"/>
      <protection locked="0"/>
    </xf>
    <xf numFmtId="179" fontId="6" fillId="2" borderId="33" xfId="0" applyNumberFormat="1" applyFont="1" applyFill="1" applyBorder="1" applyAlignment="1" applyProtection="1">
      <alignment vertical="center"/>
      <protection locked="0"/>
    </xf>
    <xf numFmtId="177" fontId="19" fillId="0" borderId="10" xfId="0" applyNumberFormat="1" applyFont="1" applyBorder="1" applyAlignment="1" applyProtection="1">
      <alignment vertical="center"/>
      <protection hidden="1"/>
    </xf>
    <xf numFmtId="38" fontId="0" fillId="9" borderId="34" xfId="3" applyNumberFormat="1" applyFont="1" applyFill="1" applyBorder="1" applyAlignment="1" applyProtection="1">
      <alignment horizontal="center"/>
      <protection locked="0"/>
    </xf>
    <xf numFmtId="177" fontId="16" fillId="0" borderId="17" xfId="0" applyNumberFormat="1" applyFont="1" applyBorder="1" applyAlignment="1" applyProtection="1">
      <alignment vertical="center"/>
      <protection hidden="1"/>
    </xf>
    <xf numFmtId="179" fontId="16" fillId="2" borderId="3" xfId="0" applyNumberFormat="1" applyFont="1" applyFill="1" applyBorder="1" applyAlignment="1" applyProtection="1">
      <alignment vertical="center"/>
      <protection hidden="1"/>
    </xf>
    <xf numFmtId="179" fontId="16" fillId="2" borderId="3" xfId="0" applyNumberFormat="1" applyFont="1" applyFill="1" applyBorder="1" applyAlignment="1" applyProtection="1">
      <alignment horizontal="right" vertical="center"/>
      <protection hidden="1"/>
    </xf>
    <xf numFmtId="187" fontId="5" fillId="0" borderId="19" xfId="0" applyNumberFormat="1" applyFont="1" applyBorder="1" applyAlignment="1" applyProtection="1">
      <alignment vertical="center"/>
      <protection hidden="1"/>
    </xf>
    <xf numFmtId="0" fontId="9" fillId="3" borderId="3" xfId="0" applyNumberFormat="1" applyFont="1" applyFill="1" applyBorder="1" applyProtection="1">
      <protection locked="0"/>
    </xf>
    <xf numFmtId="177" fontId="16" fillId="2" borderId="17" xfId="0" applyNumberFormat="1" applyFont="1" applyFill="1" applyBorder="1" applyAlignment="1" applyProtection="1">
      <alignment vertical="center"/>
      <protection hidden="1"/>
    </xf>
    <xf numFmtId="177" fontId="48" fillId="2" borderId="3" xfId="0" applyNumberFormat="1" applyFont="1" applyFill="1" applyBorder="1" applyAlignment="1" applyProtection="1">
      <alignment vertical="center"/>
      <protection hidden="1"/>
    </xf>
    <xf numFmtId="179" fontId="5" fillId="2" borderId="3" xfId="3" applyNumberFormat="1" applyFont="1" applyFill="1" applyBorder="1" applyAlignment="1" applyProtection="1">
      <alignment vertical="center"/>
      <protection hidden="1"/>
    </xf>
    <xf numFmtId="0" fontId="0" fillId="2" borderId="35" xfId="0" applyFill="1" applyBorder="1" applyAlignment="1" applyProtection="1">
      <alignment horizontal="center"/>
      <protection locked="0"/>
    </xf>
    <xf numFmtId="0" fontId="9" fillId="2" borderId="3" xfId="0" applyFont="1" applyFill="1" applyBorder="1" applyProtection="1">
      <protection locked="0"/>
    </xf>
    <xf numFmtId="6" fontId="0" fillId="2" borderId="34" xfId="3" applyNumberFormat="1" applyFont="1" applyFill="1" applyBorder="1" applyAlignment="1" applyProtection="1">
      <alignment horizontal="center"/>
      <protection locked="0"/>
    </xf>
    <xf numFmtId="179" fontId="6" fillId="2" borderId="9" xfId="0" applyNumberFormat="1" applyFont="1" applyFill="1" applyBorder="1" applyAlignment="1" applyProtection="1">
      <protection locked="0"/>
    </xf>
    <xf numFmtId="179" fontId="6" fillId="2" borderId="36" xfId="0" applyNumberFormat="1" applyFont="1" applyFill="1" applyBorder="1" applyAlignment="1" applyProtection="1">
      <alignment vertical="center"/>
      <protection locked="0"/>
    </xf>
    <xf numFmtId="179" fontId="4" fillId="0" borderId="12" xfId="0" applyNumberFormat="1" applyFont="1" applyBorder="1" applyAlignment="1" applyProtection="1">
      <alignment horizontal="center" vertical="center"/>
      <protection locked="0"/>
    </xf>
    <xf numFmtId="179" fontId="18" fillId="0" borderId="9" xfId="0" applyNumberFormat="1" applyFont="1" applyBorder="1" applyAlignment="1" applyProtection="1">
      <protection locked="0"/>
    </xf>
    <xf numFmtId="179" fontId="4" fillId="2" borderId="0" xfId="0" applyNumberFormat="1" applyFont="1" applyFill="1" applyBorder="1" applyProtection="1">
      <protection locked="0"/>
    </xf>
    <xf numFmtId="180" fontId="23" fillId="2" borderId="37" xfId="0" applyNumberFormat="1" applyFont="1" applyFill="1" applyBorder="1" applyAlignment="1" applyProtection="1">
      <alignment vertical="center"/>
      <protection hidden="1"/>
    </xf>
    <xf numFmtId="179" fontId="23" fillId="2" borderId="37" xfId="0" applyNumberFormat="1" applyFont="1" applyFill="1" applyBorder="1" applyAlignment="1" applyProtection="1">
      <alignment horizontal="center" vertical="center"/>
      <protection hidden="1"/>
    </xf>
    <xf numFmtId="179" fontId="5" fillId="0" borderId="9" xfId="0" applyNumberFormat="1" applyFont="1" applyBorder="1" applyAlignment="1" applyProtection="1">
      <alignment horizontal="center" vertical="top" textRotation="255"/>
      <protection locked="0"/>
    </xf>
    <xf numFmtId="184" fontId="5" fillId="0" borderId="3" xfId="0" applyNumberFormat="1" applyFont="1" applyBorder="1" applyProtection="1">
      <protection locked="0"/>
    </xf>
    <xf numFmtId="179" fontId="21" fillId="0" borderId="0" xfId="0" applyNumberFormat="1" applyFont="1" applyAlignment="1" applyProtection="1">
      <alignment horizontal="left" vertical="center"/>
      <protection locked="0"/>
    </xf>
    <xf numFmtId="179" fontId="21" fillId="0" borderId="0" xfId="0" applyNumberFormat="1" applyFont="1" applyAlignment="1" applyProtection="1">
      <alignment horizontal="left" vertical="center"/>
      <protection hidden="1"/>
    </xf>
    <xf numFmtId="179" fontId="21" fillId="0" borderId="0" xfId="0" applyNumberFormat="1"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179" fontId="6" fillId="2" borderId="3" xfId="0" applyNumberFormat="1" applyFont="1" applyFill="1" applyBorder="1" applyProtection="1">
      <protection hidden="1"/>
    </xf>
    <xf numFmtId="179" fontId="6" fillId="0" borderId="3" xfId="0" applyNumberFormat="1" applyFont="1" applyBorder="1" applyProtection="1">
      <protection locked="0"/>
    </xf>
    <xf numFmtId="179" fontId="6" fillId="2" borderId="19" xfId="0" applyNumberFormat="1" applyFont="1" applyFill="1" applyBorder="1" applyAlignment="1" applyProtection="1">
      <alignment horizontal="center" vertical="center"/>
      <protection locked="0"/>
    </xf>
    <xf numFmtId="179" fontId="6" fillId="2" borderId="38" xfId="0" applyNumberFormat="1" applyFont="1" applyFill="1" applyBorder="1" applyAlignment="1" applyProtection="1">
      <alignment vertical="center"/>
      <protection locked="0"/>
    </xf>
    <xf numFmtId="179" fontId="6" fillId="2" borderId="39" xfId="0" applyNumberFormat="1" applyFont="1" applyFill="1" applyBorder="1" applyAlignment="1" applyProtection="1">
      <alignment vertical="center"/>
      <protection locked="0"/>
    </xf>
    <xf numFmtId="179" fontId="6" fillId="2" borderId="19" xfId="3" applyNumberFormat="1" applyFont="1" applyFill="1" applyBorder="1" applyAlignment="1" applyProtection="1">
      <alignment vertical="center"/>
      <protection locked="0"/>
    </xf>
    <xf numFmtId="179" fontId="6" fillId="2" borderId="40" xfId="0" applyNumberFormat="1" applyFont="1" applyFill="1" applyBorder="1" applyAlignment="1" applyProtection="1">
      <alignment vertical="center"/>
      <protection locked="0"/>
    </xf>
    <xf numFmtId="179" fontId="6" fillId="2" borderId="19" xfId="0" applyNumberFormat="1" applyFont="1" applyFill="1" applyBorder="1" applyAlignment="1" applyProtection="1">
      <alignment vertical="center"/>
      <protection locked="0"/>
    </xf>
    <xf numFmtId="179" fontId="11" fillId="2" borderId="38" xfId="0" applyNumberFormat="1" applyFont="1" applyFill="1" applyBorder="1" applyAlignment="1" applyProtection="1">
      <alignment vertical="center"/>
      <protection locked="0"/>
    </xf>
    <xf numFmtId="179" fontId="11" fillId="2" borderId="32" xfId="0" applyNumberFormat="1" applyFont="1" applyFill="1" applyBorder="1" applyAlignment="1" applyProtection="1">
      <alignment vertical="center"/>
      <protection locked="0"/>
    </xf>
    <xf numFmtId="0" fontId="46" fillId="0" borderId="3" xfId="2" applyFont="1" applyBorder="1" applyAlignment="1" applyProtection="1">
      <alignment horizontal="center" vertical="center"/>
      <protection locked="0"/>
    </xf>
    <xf numFmtId="0" fontId="50" fillId="0" borderId="3" xfId="2" applyFont="1" applyBorder="1" applyAlignment="1" applyProtection="1">
      <alignment horizontal="center" vertical="center"/>
      <protection locked="0"/>
    </xf>
    <xf numFmtId="179" fontId="6" fillId="8" borderId="3" xfId="3" applyNumberFormat="1" applyFont="1" applyFill="1" applyBorder="1" applyAlignment="1" applyProtection="1">
      <alignment horizontal="center"/>
      <protection locked="0"/>
    </xf>
    <xf numFmtId="179" fontId="4" fillId="2" borderId="0" xfId="3" applyNumberFormat="1" applyFont="1" applyFill="1" applyProtection="1">
      <protection locked="0"/>
    </xf>
    <xf numFmtId="179" fontId="6" fillId="2" borderId="0" xfId="3" applyNumberFormat="1" applyFont="1" applyFill="1" applyAlignment="1" applyProtection="1">
      <alignment horizontal="right"/>
      <protection hidden="1"/>
    </xf>
    <xf numFmtId="0" fontId="6" fillId="4" borderId="25" xfId="0" applyNumberFormat="1" applyFont="1" applyFill="1" applyBorder="1" applyAlignment="1" applyProtection="1">
      <alignment horizontal="center"/>
      <protection locked="0"/>
    </xf>
    <xf numFmtId="179" fontId="0" fillId="2" borderId="15" xfId="3" applyNumberFormat="1" applyFont="1" applyFill="1" applyBorder="1" applyProtection="1">
      <protection hidden="1"/>
    </xf>
    <xf numFmtId="38" fontId="0" fillId="0" borderId="26" xfId="3" applyFont="1" applyBorder="1" applyProtection="1">
      <protection hidden="1"/>
    </xf>
    <xf numFmtId="0" fontId="6" fillId="2" borderId="41" xfId="0" applyNumberFormat="1" applyFont="1" applyFill="1" applyBorder="1" applyAlignment="1" applyProtection="1">
      <alignment horizontal="center"/>
      <protection locked="0"/>
    </xf>
    <xf numFmtId="0" fontId="9" fillId="2" borderId="42" xfId="0" applyNumberFormat="1" applyFont="1" applyFill="1" applyBorder="1" applyAlignment="1" applyProtection="1">
      <alignment horizontal="center"/>
      <protection locked="0"/>
    </xf>
    <xf numFmtId="177" fontId="0" fillId="0" borderId="43" xfId="0" applyNumberFormat="1" applyBorder="1" applyProtection="1">
      <protection hidden="1"/>
    </xf>
    <xf numFmtId="177" fontId="0" fillId="0" borderId="44" xfId="0" applyNumberFormat="1" applyBorder="1" applyProtection="1">
      <protection hidden="1"/>
    </xf>
    <xf numFmtId="176" fontId="6" fillId="2" borderId="41" xfId="0" applyNumberFormat="1" applyFont="1" applyFill="1" applyBorder="1" applyAlignment="1" applyProtection="1">
      <alignment horizontal="center"/>
      <protection locked="0"/>
    </xf>
    <xf numFmtId="176" fontId="9" fillId="2" borderId="42" xfId="0" applyNumberFormat="1" applyFont="1" applyFill="1" applyBorder="1" applyAlignment="1" applyProtection="1">
      <alignment horizontal="center"/>
      <protection locked="0"/>
    </xf>
    <xf numFmtId="179" fontId="46" fillId="10" borderId="3" xfId="2" applyNumberFormat="1" applyFont="1" applyFill="1" applyBorder="1" applyAlignment="1" applyProtection="1">
      <alignment horizontal="center"/>
      <protection locked="0"/>
    </xf>
    <xf numFmtId="192" fontId="0" fillId="0" borderId="0" xfId="0" applyNumberFormat="1" applyProtection="1">
      <protection hidden="1"/>
    </xf>
    <xf numFmtId="179" fontId="5" fillId="0" borderId="3" xfId="3" applyNumberFormat="1" applyFont="1" applyBorder="1" applyProtection="1">
      <protection locked="0"/>
    </xf>
    <xf numFmtId="179" fontId="16" fillId="2" borderId="3" xfId="0" applyNumberFormat="1" applyFont="1" applyFill="1" applyBorder="1" applyAlignment="1" applyProtection="1">
      <alignment vertical="center"/>
      <protection locked="0"/>
    </xf>
    <xf numFmtId="0" fontId="5" fillId="0" borderId="25" xfId="0" applyNumberFormat="1" applyFont="1" applyBorder="1" applyAlignment="1" applyProtection="1">
      <alignment horizontal="right" vertical="center"/>
      <protection locked="0"/>
    </xf>
    <xf numFmtId="0" fontId="42" fillId="8" borderId="25" xfId="0" applyFont="1" applyFill="1" applyBorder="1" applyAlignment="1" applyProtection="1">
      <protection locked="0"/>
    </xf>
    <xf numFmtId="193" fontId="0" fillId="0" borderId="3" xfId="0" applyNumberFormat="1" applyBorder="1" applyProtection="1">
      <protection hidden="1"/>
    </xf>
    <xf numFmtId="0" fontId="10" fillId="2" borderId="26" xfId="0" applyFont="1" applyFill="1" applyBorder="1" applyProtection="1">
      <protection locked="0"/>
    </xf>
    <xf numFmtId="0" fontId="10" fillId="11" borderId="3" xfId="0" applyNumberFormat="1" applyFont="1" applyFill="1" applyBorder="1" applyAlignment="1" applyProtection="1">
      <alignment horizontal="right"/>
      <protection locked="0"/>
    </xf>
    <xf numFmtId="179" fontId="6" fillId="0" borderId="45" xfId="0" applyNumberFormat="1" applyFont="1" applyBorder="1" applyAlignment="1" applyProtection="1">
      <alignment vertical="center"/>
      <protection hidden="1"/>
    </xf>
    <xf numFmtId="179" fontId="6" fillId="2" borderId="3" xfId="0" applyNumberFormat="1" applyFont="1" applyFill="1" applyBorder="1" applyAlignment="1" applyProtection="1">
      <alignment horizontal="center" vertical="center"/>
      <protection locked="0"/>
    </xf>
    <xf numFmtId="179" fontId="6" fillId="6" borderId="3" xfId="0" applyNumberFormat="1" applyFont="1" applyFill="1" applyBorder="1" applyProtection="1">
      <protection locked="0"/>
    </xf>
    <xf numFmtId="179" fontId="6" fillId="6" borderId="5" xfId="0" applyNumberFormat="1" applyFont="1" applyFill="1" applyBorder="1" applyAlignment="1" applyProtection="1">
      <alignment vertical="center"/>
      <protection hidden="1"/>
    </xf>
    <xf numFmtId="179" fontId="6" fillId="3" borderId="3" xfId="0" applyNumberFormat="1" applyFont="1" applyFill="1" applyBorder="1" applyProtection="1">
      <protection locked="0"/>
    </xf>
    <xf numFmtId="179" fontId="49" fillId="3" borderId="3" xfId="0" applyNumberFormat="1" applyFont="1" applyFill="1" applyBorder="1" applyAlignment="1" applyProtection="1">
      <alignment horizontal="right"/>
      <protection locked="0"/>
    </xf>
    <xf numFmtId="179" fontId="19" fillId="12" borderId="46" xfId="0" applyNumberFormat="1" applyFont="1" applyFill="1" applyBorder="1" applyAlignment="1" applyProtection="1">
      <alignment vertical="center"/>
      <protection hidden="1"/>
    </xf>
    <xf numFmtId="0" fontId="9" fillId="2" borderId="19" xfId="0" applyFont="1" applyFill="1" applyBorder="1" applyProtection="1">
      <protection locked="0"/>
    </xf>
    <xf numFmtId="179" fontId="9" fillId="0" borderId="19" xfId="0" applyNumberFormat="1" applyFont="1" applyBorder="1" applyProtection="1">
      <protection hidden="1"/>
    </xf>
    <xf numFmtId="0" fontId="8" fillId="0" borderId="3" xfId="0" applyFont="1" applyBorder="1" applyAlignment="1" applyProtection="1">
      <protection locked="0"/>
    </xf>
    <xf numFmtId="0" fontId="9" fillId="0" borderId="16" xfId="0" applyFont="1" applyBorder="1" applyAlignment="1" applyProtection="1">
      <alignment horizontal="center" vertical="center"/>
      <protection locked="0"/>
    </xf>
    <xf numFmtId="0" fontId="9" fillId="0" borderId="28" xfId="0" applyFont="1" applyBorder="1" applyProtection="1">
      <protection locked="0"/>
    </xf>
    <xf numFmtId="0" fontId="8" fillId="0" borderId="12" xfId="0" applyFont="1" applyBorder="1" applyProtection="1">
      <protection locked="0"/>
    </xf>
    <xf numFmtId="179" fontId="5" fillId="0" borderId="3" xfId="0" applyNumberFormat="1" applyFont="1" applyBorder="1" applyProtection="1">
      <protection hidden="1"/>
    </xf>
    <xf numFmtId="179" fontId="5" fillId="0" borderId="0" xfId="0" applyNumberFormat="1" applyFont="1" applyProtection="1">
      <protection locked="0"/>
    </xf>
    <xf numFmtId="179" fontId="6" fillId="0" borderId="0" xfId="0" applyNumberFormat="1" applyFont="1" applyBorder="1" applyProtection="1">
      <protection locked="0"/>
    </xf>
    <xf numFmtId="179" fontId="6" fillId="2" borderId="17" xfId="0" applyNumberFormat="1" applyFont="1" applyFill="1" applyBorder="1" applyProtection="1">
      <protection hidden="1"/>
    </xf>
    <xf numFmtId="0" fontId="19" fillId="0" borderId="0" xfId="0" applyFont="1" applyProtection="1">
      <protection locked="0"/>
    </xf>
    <xf numFmtId="0" fontId="1" fillId="0" borderId="0" xfId="0" applyFont="1" applyProtection="1">
      <protection locked="0"/>
    </xf>
    <xf numFmtId="0" fontId="33" fillId="0" borderId="0" xfId="0" applyFont="1" applyAlignment="1" applyProtection="1">
      <alignment horizontal="center"/>
      <protection locked="0"/>
    </xf>
    <xf numFmtId="0" fontId="4" fillId="0" borderId="0" xfId="0" applyFont="1" applyProtection="1">
      <protection locked="0"/>
    </xf>
    <xf numFmtId="0" fontId="14" fillId="0" borderId="0" xfId="0" applyFont="1" applyProtection="1">
      <protection locked="0"/>
    </xf>
    <xf numFmtId="0" fontId="6" fillId="0" borderId="0" xfId="0" applyFont="1" applyProtection="1">
      <protection locked="0"/>
    </xf>
    <xf numFmtId="0" fontId="7" fillId="0" borderId="0" xfId="0" applyFont="1" applyProtection="1">
      <protection locked="0"/>
    </xf>
    <xf numFmtId="0" fontId="15" fillId="0" borderId="0" xfId="0" applyFont="1" applyProtection="1">
      <protection locked="0"/>
    </xf>
    <xf numFmtId="0" fontId="38" fillId="0" borderId="0" xfId="0" applyFont="1" applyProtection="1">
      <protection locked="0"/>
    </xf>
    <xf numFmtId="0" fontId="4" fillId="0" borderId="0" xfId="0" quotePrefix="1" applyFont="1" applyAlignment="1" applyProtection="1">
      <alignment horizontal="right"/>
      <protection locked="0"/>
    </xf>
    <xf numFmtId="0" fontId="4" fillId="0" borderId="0" xfId="0" applyFont="1" applyAlignment="1" applyProtection="1">
      <alignment vertical="center"/>
      <protection locked="0"/>
    </xf>
    <xf numFmtId="179" fontId="5" fillId="0" borderId="19" xfId="0" applyNumberFormat="1" applyFont="1" applyBorder="1" applyAlignment="1" applyProtection="1">
      <alignment horizontal="left" vertical="center"/>
      <protection hidden="1"/>
    </xf>
    <xf numFmtId="194" fontId="10" fillId="8" borderId="19" xfId="0" applyNumberFormat="1" applyFont="1" applyFill="1" applyBorder="1" applyAlignment="1" applyProtection="1">
      <alignment horizontal="right"/>
      <protection locked="0"/>
    </xf>
    <xf numFmtId="0" fontId="0" fillId="0" borderId="3" xfId="0" applyBorder="1" applyAlignment="1" applyProtection="1">
      <alignment horizontal="center"/>
      <protection locked="0"/>
    </xf>
    <xf numFmtId="0" fontId="0" fillId="3" borderId="3" xfId="0" applyFill="1" applyBorder="1" applyProtection="1">
      <protection locked="0"/>
    </xf>
    <xf numFmtId="179" fontId="5" fillId="0" borderId="3" xfId="0" applyNumberFormat="1" applyFont="1" applyBorder="1" applyProtection="1">
      <protection locked="0"/>
    </xf>
    <xf numFmtId="0" fontId="0" fillId="7" borderId="26" xfId="0" applyFill="1" applyBorder="1" applyProtection="1">
      <protection locked="0"/>
    </xf>
    <xf numFmtId="0" fontId="0" fillId="7" borderId="26" xfId="0" applyFill="1" applyBorder="1" applyAlignment="1" applyProtection="1">
      <alignment horizontal="center"/>
      <protection locked="0"/>
    </xf>
    <xf numFmtId="0" fontId="27" fillId="7" borderId="26" xfId="0" applyFont="1" applyFill="1" applyBorder="1" applyAlignment="1" applyProtection="1">
      <protection locked="0"/>
    </xf>
    <xf numFmtId="38" fontId="6" fillId="0" borderId="3" xfId="3" applyFont="1" applyBorder="1" applyProtection="1">
      <protection hidden="1"/>
    </xf>
    <xf numFmtId="0" fontId="0" fillId="2" borderId="34" xfId="0" applyFill="1" applyBorder="1" applyAlignment="1" applyProtection="1">
      <alignment horizontal="center"/>
      <protection locked="0"/>
    </xf>
    <xf numFmtId="0" fontId="8" fillId="2" borderId="3" xfId="0" applyFont="1" applyFill="1" applyBorder="1" applyProtection="1">
      <protection locked="0"/>
    </xf>
    <xf numFmtId="0" fontId="0" fillId="3" borderId="3" xfId="0" applyFill="1" applyBorder="1" applyAlignment="1" applyProtection="1">
      <alignment horizontal="right"/>
      <protection hidden="1"/>
    </xf>
    <xf numFmtId="0" fontId="8" fillId="0" borderId="0" xfId="0" applyFont="1" applyBorder="1" applyProtection="1">
      <protection locked="0"/>
    </xf>
    <xf numFmtId="179" fontId="5" fillId="3" borderId="47" xfId="3" applyNumberFormat="1" applyFont="1" applyFill="1" applyBorder="1" applyAlignment="1" applyProtection="1">
      <alignment vertical="center"/>
      <protection locked="0"/>
    </xf>
    <xf numFmtId="182" fontId="21" fillId="0" borderId="0" xfId="0" applyNumberFormat="1" applyFont="1" applyAlignment="1" applyProtection="1">
      <alignment horizontal="right" vertical="center"/>
      <protection hidden="1"/>
    </xf>
    <xf numFmtId="0" fontId="40" fillId="0" borderId="19" xfId="0" applyFont="1" applyBorder="1" applyAlignment="1" applyProtection="1">
      <alignment horizontal="center"/>
      <protection hidden="1"/>
    </xf>
    <xf numFmtId="0" fontId="8" fillId="11" borderId="3" xfId="0" applyFont="1" applyFill="1" applyBorder="1" applyProtection="1">
      <protection locked="0"/>
    </xf>
    <xf numFmtId="0" fontId="8" fillId="13" borderId="3" xfId="0" applyFont="1" applyFill="1" applyBorder="1" applyAlignment="1" applyProtection="1">
      <alignment horizontal="center"/>
      <protection locked="0"/>
    </xf>
    <xf numFmtId="0" fontId="8" fillId="13" borderId="3" xfId="0" applyFont="1" applyFill="1" applyBorder="1" applyProtection="1">
      <protection locked="0"/>
    </xf>
    <xf numFmtId="0" fontId="8" fillId="13" borderId="3" xfId="0" applyFont="1" applyFill="1" applyBorder="1" applyAlignment="1" applyProtection="1">
      <protection locked="0"/>
    </xf>
    <xf numFmtId="0" fontId="8" fillId="0" borderId="17" xfId="0" applyFont="1" applyBorder="1" applyAlignment="1" applyProtection="1">
      <alignment horizontal="center"/>
      <protection locked="0"/>
    </xf>
    <xf numFmtId="0" fontId="0" fillId="0" borderId="17" xfId="0" applyBorder="1" applyProtection="1">
      <protection locked="0"/>
    </xf>
    <xf numFmtId="0" fontId="8" fillId="0" borderId="21" xfId="0" applyFont="1" applyBorder="1" applyAlignment="1" applyProtection="1">
      <alignment horizontal="center"/>
      <protection locked="0"/>
    </xf>
    <xf numFmtId="0" fontId="0" fillId="0" borderId="21" xfId="0" applyBorder="1" applyProtection="1">
      <protection locked="0"/>
    </xf>
    <xf numFmtId="176" fontId="5" fillId="2" borderId="3" xfId="0" applyNumberFormat="1" applyFont="1" applyFill="1" applyBorder="1" applyProtection="1">
      <protection hidden="1"/>
    </xf>
    <xf numFmtId="196" fontId="10" fillId="2" borderId="3" xfId="0" applyNumberFormat="1" applyFont="1" applyFill="1" applyBorder="1" applyProtection="1">
      <protection locked="0"/>
    </xf>
    <xf numFmtId="179" fontId="16" fillId="0" borderId="19" xfId="0" applyNumberFormat="1" applyFont="1" applyBorder="1" applyAlignment="1" applyProtection="1">
      <alignment horizontal="right" vertical="center"/>
      <protection hidden="1"/>
    </xf>
    <xf numFmtId="179" fontId="16" fillId="0" borderId="19" xfId="0" applyNumberFormat="1" applyFont="1" applyBorder="1" applyAlignment="1" applyProtection="1">
      <alignment horizontal="left" vertical="center"/>
      <protection hidden="1"/>
    </xf>
    <xf numFmtId="0" fontId="10" fillId="4" borderId="3" xfId="0" applyNumberFormat="1" applyFont="1" applyFill="1" applyBorder="1" applyAlignment="1" applyProtection="1">
      <alignment horizontal="center"/>
      <protection locked="0"/>
    </xf>
    <xf numFmtId="176" fontId="6" fillId="6" borderId="3" xfId="0" applyNumberFormat="1" applyFont="1" applyFill="1" applyBorder="1" applyAlignment="1" applyProtection="1">
      <alignment horizontal="center"/>
      <protection locked="0"/>
    </xf>
    <xf numFmtId="176" fontId="6" fillId="2" borderId="48" xfId="0" applyNumberFormat="1" applyFont="1" applyFill="1" applyBorder="1" applyAlignment="1" applyProtection="1">
      <alignment horizontal="center"/>
      <protection locked="0"/>
    </xf>
    <xf numFmtId="179" fontId="5" fillId="0" borderId="0" xfId="0" applyNumberFormat="1" applyFont="1" applyBorder="1" applyAlignment="1" applyProtection="1">
      <alignment horizontal="right"/>
      <protection hidden="1"/>
    </xf>
    <xf numFmtId="193" fontId="0" fillId="0" borderId="3" xfId="0" applyNumberFormat="1" applyBorder="1" applyProtection="1">
      <protection locked="0"/>
    </xf>
    <xf numFmtId="191" fontId="8" fillId="2" borderId="3" xfId="0" applyNumberFormat="1" applyFont="1" applyFill="1" applyBorder="1" applyAlignment="1" applyProtection="1">
      <alignment horizontal="right"/>
      <protection hidden="1"/>
    </xf>
    <xf numFmtId="0" fontId="8" fillId="2" borderId="3" xfId="0" applyNumberFormat="1" applyFont="1" applyFill="1" applyBorder="1" applyAlignment="1" applyProtection="1">
      <alignment horizontal="right"/>
      <protection hidden="1"/>
    </xf>
    <xf numFmtId="0" fontId="6" fillId="0" borderId="49" xfId="0" applyNumberFormat="1" applyFont="1" applyBorder="1" applyAlignment="1" applyProtection="1">
      <alignment horizontal="right"/>
      <protection locked="0"/>
    </xf>
    <xf numFmtId="0" fontId="0" fillId="0" borderId="26" xfId="0" applyNumberFormat="1" applyBorder="1" applyAlignment="1" applyProtection="1">
      <alignment horizontal="right"/>
      <protection locked="0"/>
    </xf>
    <xf numFmtId="0" fontId="0" fillId="0" borderId="0" xfId="0" applyNumberFormat="1" applyAlignment="1" applyProtection="1">
      <alignment horizontal="right"/>
      <protection locked="0"/>
    </xf>
    <xf numFmtId="176" fontId="6" fillId="0" borderId="49" xfId="0" applyNumberFormat="1" applyFont="1" applyBorder="1" applyAlignment="1" applyProtection="1">
      <alignment horizontal="right"/>
      <protection locked="0"/>
    </xf>
    <xf numFmtId="176" fontId="0" fillId="0" borderId="26" xfId="0" applyNumberFormat="1" applyBorder="1" applyAlignment="1" applyProtection="1">
      <alignment horizontal="right"/>
      <protection locked="0"/>
    </xf>
    <xf numFmtId="176" fontId="0" fillId="0" borderId="0" xfId="0" applyNumberFormat="1" applyAlignment="1" applyProtection="1">
      <alignment horizontal="right"/>
      <protection locked="0"/>
    </xf>
    <xf numFmtId="176" fontId="5" fillId="0" borderId="10" xfId="0" applyNumberFormat="1" applyFont="1" applyBorder="1" applyAlignment="1" applyProtection="1">
      <alignment horizontal="right"/>
      <protection hidden="1"/>
    </xf>
    <xf numFmtId="179" fontId="16" fillId="0" borderId="25" xfId="0" applyNumberFormat="1" applyFont="1" applyBorder="1" applyAlignment="1" applyProtection="1">
      <alignment horizontal="left" vertical="center"/>
      <protection locked="0"/>
    </xf>
    <xf numFmtId="179" fontId="16" fillId="0" borderId="25" xfId="0" applyNumberFormat="1" applyFont="1" applyBorder="1" applyAlignment="1" applyProtection="1">
      <alignment horizontal="right" vertical="center"/>
      <protection locked="0"/>
    </xf>
    <xf numFmtId="0" fontId="0" fillId="0" borderId="0" xfId="0" applyAlignment="1" applyProtection="1">
      <alignment horizontal="left"/>
      <protection locked="0"/>
    </xf>
    <xf numFmtId="0" fontId="12" fillId="2" borderId="19" xfId="0" applyFont="1" applyFill="1" applyBorder="1" applyProtection="1">
      <protection locked="0"/>
    </xf>
    <xf numFmtId="38" fontId="0" fillId="3" borderId="35" xfId="3" applyNumberFormat="1" applyFont="1" applyFill="1" applyBorder="1" applyAlignment="1" applyProtection="1">
      <alignment horizontal="right"/>
      <protection locked="0"/>
    </xf>
    <xf numFmtId="6" fontId="0" fillId="2" borderId="35" xfId="3" applyNumberFormat="1" applyFont="1" applyFill="1" applyBorder="1" applyAlignment="1" applyProtection="1">
      <alignment horizontal="right"/>
      <protection locked="0"/>
    </xf>
    <xf numFmtId="0" fontId="9" fillId="7" borderId="3" xfId="0" applyFont="1" applyFill="1" applyBorder="1" applyAlignment="1" applyProtection="1">
      <alignment horizontal="right"/>
      <protection locked="0"/>
    </xf>
    <xf numFmtId="0" fontId="10" fillId="0" borderId="3" xfId="0" applyFont="1" applyBorder="1" applyAlignment="1" applyProtection="1">
      <alignment horizontal="center" vertical="center"/>
      <protection locked="0"/>
    </xf>
    <xf numFmtId="0" fontId="19" fillId="14" borderId="0" xfId="0" applyFont="1" applyFill="1" applyAlignment="1" applyProtection="1">
      <alignment vertical="center"/>
      <protection locked="0"/>
    </xf>
    <xf numFmtId="0" fontId="59" fillId="14" borderId="0" xfId="0" applyFont="1" applyFill="1" applyAlignment="1" applyProtection="1">
      <alignment vertical="center"/>
      <protection locked="0"/>
    </xf>
    <xf numFmtId="0" fontId="60" fillId="14" borderId="0" xfId="0" applyFont="1" applyFill="1" applyAlignment="1" applyProtection="1">
      <alignment vertical="center"/>
      <protection locked="0"/>
    </xf>
    <xf numFmtId="0" fontId="0" fillId="14" borderId="0" xfId="0" applyFill="1" applyAlignment="1" applyProtection="1">
      <alignment vertical="center"/>
      <protection locked="0"/>
    </xf>
    <xf numFmtId="0" fontId="10" fillId="0" borderId="25" xfId="0" applyFont="1" applyBorder="1" applyProtection="1">
      <protection locked="0"/>
    </xf>
    <xf numFmtId="194" fontId="10" fillId="8" borderId="26" xfId="0" applyNumberFormat="1" applyFont="1" applyFill="1" applyBorder="1" applyAlignment="1" applyProtection="1">
      <alignment horizontal="right"/>
      <protection locked="0"/>
    </xf>
    <xf numFmtId="0" fontId="10" fillId="12" borderId="19" xfId="0" applyFont="1" applyFill="1" applyBorder="1" applyAlignment="1" applyProtection="1">
      <alignment horizontal="center"/>
      <protection locked="0"/>
    </xf>
    <xf numFmtId="0" fontId="1" fillId="12" borderId="3" xfId="0" applyFont="1" applyFill="1" applyBorder="1" applyAlignment="1" applyProtection="1">
      <alignment horizontal="center"/>
      <protection locked="0"/>
    </xf>
    <xf numFmtId="0" fontId="1" fillId="12" borderId="19" xfId="0" applyFont="1" applyFill="1" applyBorder="1" applyAlignment="1" applyProtection="1">
      <alignment horizontal="center"/>
      <protection locked="0"/>
    </xf>
    <xf numFmtId="0" fontId="5" fillId="0" borderId="0" xfId="0" applyFont="1" applyProtection="1">
      <protection locked="0"/>
    </xf>
    <xf numFmtId="0" fontId="4" fillId="2" borderId="3" xfId="0" applyNumberFormat="1" applyFont="1" applyFill="1" applyBorder="1" applyAlignment="1" applyProtection="1">
      <alignment horizontal="center"/>
      <protection hidden="1"/>
    </xf>
    <xf numFmtId="0" fontId="5" fillId="0" borderId="3" xfId="0" applyFont="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16" fillId="8" borderId="25" xfId="0" applyFont="1" applyFill="1" applyBorder="1" applyAlignment="1" applyProtection="1">
      <alignment horizontal="center" vertical="center"/>
      <protection locked="0"/>
    </xf>
    <xf numFmtId="0" fontId="5" fillId="6" borderId="3" xfId="0" applyNumberFormat="1" applyFont="1" applyFill="1" applyBorder="1" applyAlignment="1" applyProtection="1">
      <alignment horizontal="center" vertical="center"/>
      <protection locked="0"/>
    </xf>
    <xf numFmtId="194" fontId="5" fillId="6" borderId="23" xfId="0" applyNumberFormat="1" applyFont="1" applyFill="1" applyBorder="1" applyAlignment="1" applyProtection="1">
      <alignment horizontal="right" vertical="center"/>
      <protection locked="0"/>
    </xf>
    <xf numFmtId="186" fontId="4" fillId="0" borderId="0" xfId="0" applyNumberFormat="1" applyFont="1" applyProtection="1">
      <protection locked="0"/>
    </xf>
    <xf numFmtId="0" fontId="5" fillId="11" borderId="26" xfId="0" applyNumberFormat="1" applyFont="1" applyFill="1" applyBorder="1" applyAlignment="1" applyProtection="1">
      <alignment horizontal="center" vertical="center"/>
      <protection locked="0"/>
    </xf>
    <xf numFmtId="0" fontId="5" fillId="11" borderId="19" xfId="0" applyFont="1" applyFill="1" applyBorder="1" applyAlignment="1" applyProtection="1">
      <alignment horizontal="center" vertical="center"/>
      <protection locked="0"/>
    </xf>
    <xf numFmtId="0" fontId="5" fillId="8" borderId="3"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176" fontId="5" fillId="2" borderId="3" xfId="0" applyNumberFormat="1" applyFont="1" applyFill="1" applyBorder="1" applyAlignment="1" applyProtection="1">
      <alignment vertical="center"/>
      <protection hidden="1"/>
    </xf>
    <xf numFmtId="0" fontId="4" fillId="2" borderId="3" xfId="0" applyNumberFormat="1" applyFont="1" applyFill="1" applyBorder="1" applyAlignment="1" applyProtection="1">
      <alignment horizontal="center" vertical="center"/>
      <protection hidden="1"/>
    </xf>
    <xf numFmtId="193" fontId="4" fillId="0" borderId="3" xfId="0" applyNumberFormat="1" applyFont="1" applyBorder="1" applyAlignment="1" applyProtection="1">
      <alignment vertical="center"/>
      <protection locked="0"/>
    </xf>
    <xf numFmtId="0" fontId="7" fillId="0" borderId="3" xfId="0" applyFont="1" applyBorder="1" applyAlignment="1" applyProtection="1">
      <alignment horizontal="center" vertical="center"/>
      <protection locked="0"/>
    </xf>
    <xf numFmtId="0" fontId="4" fillId="0" borderId="3" xfId="0" applyFont="1" applyBorder="1" applyAlignment="1" applyProtection="1">
      <alignment vertical="center"/>
      <protection locked="0"/>
    </xf>
    <xf numFmtId="0" fontId="4" fillId="2" borderId="35" xfId="0" applyFont="1" applyFill="1" applyBorder="1" applyAlignment="1" applyProtection="1">
      <alignment horizontal="center" vertical="center"/>
      <protection locked="0"/>
    </xf>
    <xf numFmtId="0" fontId="5" fillId="9" borderId="34" xfId="0" applyFont="1" applyFill="1" applyBorder="1" applyAlignment="1" applyProtection="1">
      <alignment horizontal="center" vertical="center"/>
      <protection locked="0"/>
    </xf>
    <xf numFmtId="0" fontId="5" fillId="0" borderId="19" xfId="0" applyNumberFormat="1"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10" fillId="0" borderId="0" xfId="0" applyFont="1" applyAlignment="1" applyProtection="1">
      <alignment vertical="center"/>
      <protection locked="0"/>
    </xf>
    <xf numFmtId="0" fontId="0" fillId="0" borderId="0" xfId="0" applyAlignment="1" applyProtection="1">
      <alignment horizontal="center" vertical="center"/>
      <protection locked="0"/>
    </xf>
    <xf numFmtId="0" fontId="5" fillId="6" borderId="41" xfId="0" applyFont="1" applyFill="1" applyBorder="1" applyAlignment="1" applyProtection="1">
      <alignment horizontal="center" vertical="center"/>
      <protection locked="0"/>
    </xf>
    <xf numFmtId="0" fontId="6" fillId="0" borderId="0" xfId="0" applyFont="1" applyAlignment="1" applyProtection="1">
      <alignment vertical="center"/>
      <protection locked="0"/>
    </xf>
    <xf numFmtId="0" fontId="6" fillId="0" borderId="0" xfId="0" applyFont="1" applyBorder="1" applyAlignment="1" applyProtection="1">
      <alignment vertical="center"/>
      <protection locked="0"/>
    </xf>
    <xf numFmtId="0" fontId="33" fillId="10" borderId="19" xfId="0" applyFont="1" applyFill="1" applyBorder="1" applyAlignment="1" applyProtection="1">
      <alignment horizontal="center"/>
      <protection locked="0"/>
    </xf>
    <xf numFmtId="0" fontId="55" fillId="10" borderId="3" xfId="0" applyNumberFormat="1" applyFont="1" applyFill="1" applyBorder="1" applyAlignment="1" applyProtection="1">
      <protection locked="0"/>
    </xf>
    <xf numFmtId="0" fontId="43" fillId="7" borderId="26" xfId="0" applyFont="1" applyFill="1" applyBorder="1" applyAlignment="1" applyProtection="1">
      <alignment horizontal="center" vertical="center"/>
      <protection locked="0"/>
    </xf>
    <xf numFmtId="0" fontId="12" fillId="12" borderId="25" xfId="0" applyNumberFormat="1" applyFont="1" applyFill="1" applyBorder="1" applyAlignment="1" applyProtection="1">
      <alignment horizontal="right"/>
      <protection locked="0"/>
    </xf>
    <xf numFmtId="0" fontId="12" fillId="0" borderId="0" xfId="0" applyFont="1" applyProtection="1">
      <protection locked="0"/>
    </xf>
    <xf numFmtId="38" fontId="0" fillId="4" borderId="25" xfId="3" applyFont="1" applyFill="1" applyBorder="1" applyAlignment="1" applyProtection="1">
      <alignment vertical="center"/>
      <protection hidden="1"/>
    </xf>
    <xf numFmtId="195" fontId="53" fillId="3" borderId="3" xfId="0" applyNumberFormat="1" applyFont="1" applyFill="1" applyBorder="1" applyAlignment="1" applyProtection="1">
      <alignment horizontal="right"/>
      <protection locked="0"/>
    </xf>
    <xf numFmtId="0" fontId="6" fillId="2" borderId="23" xfId="0" applyNumberFormat="1" applyFont="1" applyFill="1" applyBorder="1" applyAlignment="1" applyProtection="1">
      <alignment horizontal="center"/>
      <protection locked="0"/>
    </xf>
    <xf numFmtId="0" fontId="0" fillId="2" borderId="0" xfId="0" applyNumberFormat="1" applyFill="1" applyBorder="1" applyProtection="1">
      <protection locked="0"/>
    </xf>
    <xf numFmtId="192" fontId="0" fillId="2" borderId="3" xfId="0" applyNumberFormat="1" applyFill="1" applyBorder="1" applyProtection="1">
      <protection locked="0"/>
    </xf>
    <xf numFmtId="192" fontId="0" fillId="2" borderId="19" xfId="0" applyNumberFormat="1" applyFill="1" applyBorder="1" applyProtection="1">
      <protection locked="0"/>
    </xf>
    <xf numFmtId="192" fontId="0" fillId="3" borderId="19" xfId="0" applyNumberFormat="1" applyFill="1" applyBorder="1" applyProtection="1">
      <protection locked="0"/>
    </xf>
    <xf numFmtId="185" fontId="0" fillId="2" borderId="19" xfId="0" applyNumberFormat="1" applyFill="1" applyBorder="1" applyProtection="1">
      <protection hidden="1"/>
    </xf>
    <xf numFmtId="185" fontId="0" fillId="2" borderId="3" xfId="0" applyNumberFormat="1" applyFill="1" applyBorder="1" applyProtection="1">
      <protection hidden="1"/>
    </xf>
    <xf numFmtId="177" fontId="0" fillId="2" borderId="50" xfId="0" applyNumberFormat="1" applyFill="1" applyBorder="1" applyProtection="1">
      <protection hidden="1"/>
    </xf>
    <xf numFmtId="176" fontId="6" fillId="2" borderId="23" xfId="0" applyNumberFormat="1" applyFont="1" applyFill="1" applyBorder="1" applyAlignment="1" applyProtection="1">
      <alignment horizontal="center"/>
      <protection locked="0"/>
    </xf>
    <xf numFmtId="176" fontId="0" fillId="2" borderId="0" xfId="0" applyNumberFormat="1" applyFill="1" applyBorder="1" applyProtection="1">
      <protection locked="0"/>
    </xf>
    <xf numFmtId="179" fontId="6" fillId="7" borderId="3" xfId="0" applyNumberFormat="1" applyFont="1" applyFill="1" applyBorder="1" applyProtection="1">
      <protection hidden="1"/>
    </xf>
    <xf numFmtId="179" fontId="6" fillId="7" borderId="3" xfId="0" applyNumberFormat="1" applyFont="1" applyFill="1" applyBorder="1" applyAlignment="1" applyProtection="1">
      <alignment vertical="center"/>
      <protection hidden="1"/>
    </xf>
    <xf numFmtId="0" fontId="6" fillId="7" borderId="3" xfId="0" applyFont="1" applyFill="1" applyBorder="1" applyProtection="1">
      <protection locked="0"/>
    </xf>
    <xf numFmtId="179" fontId="5" fillId="7" borderId="3" xfId="3" applyNumberFormat="1" applyFont="1" applyFill="1" applyBorder="1" applyAlignment="1" applyProtection="1">
      <alignment vertical="center"/>
      <protection hidden="1"/>
    </xf>
    <xf numFmtId="179" fontId="6" fillId="7" borderId="3" xfId="3" applyNumberFormat="1" applyFont="1" applyFill="1" applyBorder="1" applyAlignment="1" applyProtection="1">
      <alignment vertical="center"/>
      <protection hidden="1"/>
    </xf>
    <xf numFmtId="179" fontId="5" fillId="3" borderId="51" xfId="3" applyNumberFormat="1" applyFont="1" applyFill="1" applyBorder="1" applyAlignment="1" applyProtection="1">
      <alignment vertical="center"/>
      <protection locked="0"/>
    </xf>
    <xf numFmtId="179" fontId="6" fillId="2" borderId="15" xfId="0" applyNumberFormat="1" applyFont="1" applyFill="1" applyBorder="1" applyAlignment="1" applyProtection="1">
      <alignment vertical="center"/>
      <protection locked="0"/>
    </xf>
    <xf numFmtId="0" fontId="5" fillId="8" borderId="34" xfId="0" applyFont="1" applyFill="1" applyBorder="1" applyAlignment="1" applyProtection="1">
      <alignment horizontal="center" vertical="center"/>
      <protection locked="0"/>
    </xf>
    <xf numFmtId="0" fontId="5" fillId="12" borderId="3" xfId="0" applyFont="1" applyFill="1" applyBorder="1" applyAlignment="1" applyProtection="1">
      <alignment horizontal="center" vertical="center"/>
      <protection locked="0"/>
    </xf>
    <xf numFmtId="0" fontId="4" fillId="4" borderId="26" xfId="0" applyFont="1" applyFill="1" applyBorder="1" applyAlignment="1" applyProtection="1">
      <alignment vertical="center"/>
      <protection locked="0"/>
    </xf>
    <xf numFmtId="176" fontId="0" fillId="14" borderId="0" xfId="0" applyNumberFormat="1" applyFill="1" applyProtection="1">
      <protection locked="0"/>
    </xf>
    <xf numFmtId="0" fontId="19" fillId="14" borderId="0" xfId="0" applyFont="1" applyFill="1" applyProtection="1">
      <protection locked="0"/>
    </xf>
    <xf numFmtId="0" fontId="0" fillId="14" borderId="0" xfId="0" applyFill="1" applyProtection="1">
      <protection locked="0"/>
    </xf>
    <xf numFmtId="0" fontId="0" fillId="2" borderId="0" xfId="0" applyFill="1" applyProtection="1">
      <protection locked="0"/>
    </xf>
    <xf numFmtId="38" fontId="0" fillId="4" borderId="19" xfId="3" applyFont="1" applyFill="1" applyBorder="1" applyAlignment="1" applyProtection="1">
      <alignment vertical="center"/>
      <protection hidden="1"/>
    </xf>
    <xf numFmtId="191" fontId="4" fillId="3" borderId="3" xfId="3" applyNumberFormat="1" applyFont="1" applyFill="1" applyBorder="1" applyAlignment="1" applyProtection="1">
      <alignment horizontal="center"/>
      <protection locked="0"/>
    </xf>
    <xf numFmtId="179" fontId="5" fillId="6" borderId="3" xfId="3" applyNumberFormat="1" applyFont="1" applyFill="1" applyBorder="1" applyAlignment="1" applyProtection="1">
      <alignment vertical="center"/>
      <protection hidden="1"/>
    </xf>
    <xf numFmtId="0" fontId="72" fillId="8" borderId="3" xfId="2"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0" fillId="0" borderId="52" xfId="0" applyBorder="1" applyAlignment="1" applyProtection="1">
      <alignment wrapText="1"/>
      <protection locked="0"/>
    </xf>
    <xf numFmtId="0" fontId="0" fillId="0" borderId="53" xfId="0" applyBorder="1" applyAlignment="1" applyProtection="1">
      <alignment wrapText="1"/>
      <protection locked="0"/>
    </xf>
    <xf numFmtId="0" fontId="0" fillId="0" borderId="54" xfId="0" applyBorder="1" applyAlignment="1" applyProtection="1">
      <alignment wrapText="1"/>
      <protection locked="0"/>
    </xf>
    <xf numFmtId="0" fontId="16" fillId="0" borderId="3" xfId="0" applyFont="1" applyBorder="1" applyAlignment="1" applyProtection="1">
      <alignment horizontal="center"/>
      <protection locked="0"/>
    </xf>
    <xf numFmtId="0" fontId="5" fillId="2" borderId="26" xfId="0" applyNumberFormat="1" applyFont="1" applyFill="1" applyBorder="1" applyAlignment="1" applyProtection="1">
      <alignment vertical="top"/>
      <protection locked="0"/>
    </xf>
    <xf numFmtId="0" fontId="0" fillId="0" borderId="0" xfId="0" quotePrefix="1" applyAlignment="1" applyProtection="1">
      <alignment horizontal="right"/>
      <protection locked="0"/>
    </xf>
    <xf numFmtId="38" fontId="0" fillId="0" borderId="0" xfId="3" applyFont="1" applyAlignment="1" applyProtection="1">
      <alignment vertical="center"/>
      <protection locked="0"/>
    </xf>
    <xf numFmtId="38" fontId="8" fillId="0" borderId="0" xfId="3" applyFont="1" applyAlignment="1" applyProtection="1">
      <alignment vertical="center"/>
      <protection locked="0"/>
    </xf>
    <xf numFmtId="38" fontId="0" fillId="0" borderId="3" xfId="3" applyFont="1" applyBorder="1" applyAlignment="1" applyProtection="1">
      <alignment horizontal="center" vertical="center"/>
      <protection locked="0"/>
    </xf>
    <xf numFmtId="0" fontId="28" fillId="0" borderId="0" xfId="0" applyFont="1" applyAlignment="1" applyProtection="1">
      <alignment horizontal="center"/>
      <protection locked="0"/>
    </xf>
    <xf numFmtId="0" fontId="29" fillId="0" borderId="0" xfId="0" applyFont="1" applyProtection="1">
      <protection locked="0"/>
    </xf>
    <xf numFmtId="0" fontId="68" fillId="0" borderId="0" xfId="0" applyFont="1" applyProtection="1">
      <protection locked="0"/>
    </xf>
    <xf numFmtId="0" fontId="20" fillId="0" borderId="0" xfId="0" applyFont="1" applyProtection="1">
      <protection locked="0"/>
    </xf>
    <xf numFmtId="38" fontId="0" fillId="0" borderId="26" xfId="3" applyFont="1" applyBorder="1" applyAlignment="1" applyProtection="1">
      <alignment horizontal="center" vertical="center"/>
      <protection locked="0"/>
    </xf>
    <xf numFmtId="38" fontId="0" fillId="0" borderId="25" xfId="3" applyFont="1" applyBorder="1" applyAlignment="1" applyProtection="1">
      <alignment horizontal="center" vertical="center"/>
      <protection locked="0"/>
    </xf>
    <xf numFmtId="0" fontId="18" fillId="0" borderId="0" xfId="0" applyFont="1" applyProtection="1">
      <protection locked="0"/>
    </xf>
    <xf numFmtId="0" fontId="24" fillId="0" borderId="0" xfId="0" applyFont="1" applyProtection="1">
      <protection locked="0"/>
    </xf>
    <xf numFmtId="38" fontId="10" fillId="0" borderId="3" xfId="3" applyFont="1" applyBorder="1" applyAlignment="1" applyProtection="1">
      <alignment horizontal="center" vertical="center"/>
      <protection locked="0"/>
    </xf>
    <xf numFmtId="38" fontId="10" fillId="0" borderId="19" xfId="3" applyFont="1" applyBorder="1" applyAlignment="1" applyProtection="1">
      <alignment horizontal="center" vertical="center"/>
      <protection locked="0"/>
    </xf>
    <xf numFmtId="0" fontId="0" fillId="0" borderId="35" xfId="3" applyNumberFormat="1" applyFont="1" applyBorder="1" applyAlignment="1" applyProtection="1">
      <alignment vertical="center"/>
      <protection locked="0"/>
    </xf>
    <xf numFmtId="186" fontId="0" fillId="0" borderId="3" xfId="3" applyNumberFormat="1" applyFont="1" applyBorder="1" applyAlignment="1" applyProtection="1">
      <alignment vertical="center"/>
      <protection locked="0"/>
    </xf>
    <xf numFmtId="38" fontId="0" fillId="0" borderId="3" xfId="3" applyFont="1" applyBorder="1" applyAlignment="1" applyProtection="1">
      <alignment vertical="center"/>
      <protection locked="0"/>
    </xf>
    <xf numFmtId="38" fontId="0" fillId="3" borderId="3" xfId="3" applyFont="1" applyFill="1" applyBorder="1" applyAlignment="1" applyProtection="1">
      <alignment vertical="center"/>
      <protection locked="0"/>
    </xf>
    <xf numFmtId="38" fontId="0" fillId="3" borderId="21" xfId="3" applyFont="1" applyFill="1" applyBorder="1" applyAlignment="1" applyProtection="1">
      <alignment vertical="center"/>
      <protection locked="0"/>
    </xf>
    <xf numFmtId="38" fontId="0" fillId="10" borderId="3" xfId="3" applyFont="1" applyFill="1" applyBorder="1" applyAlignment="1" applyProtection="1">
      <alignment vertical="center"/>
      <protection locked="0"/>
    </xf>
    <xf numFmtId="0" fontId="41" fillId="15" borderId="0" xfId="0" applyFont="1" applyFill="1" applyAlignment="1" applyProtection="1">
      <protection locked="0"/>
    </xf>
    <xf numFmtId="0" fontId="7" fillId="15" borderId="0" xfId="0" applyFont="1" applyFill="1" applyProtection="1">
      <protection locked="0"/>
    </xf>
    <xf numFmtId="0" fontId="6" fillId="2" borderId="0" xfId="0" applyFont="1" applyFill="1" applyProtection="1">
      <protection locked="0"/>
    </xf>
    <xf numFmtId="3" fontId="61" fillId="0" borderId="55" xfId="0" applyNumberFormat="1" applyFont="1" applyBorder="1" applyProtection="1">
      <protection locked="0"/>
    </xf>
    <xf numFmtId="3" fontId="61" fillId="0" borderId="12" xfId="0" applyNumberFormat="1" applyFont="1" applyBorder="1" applyProtection="1">
      <protection locked="0"/>
    </xf>
    <xf numFmtId="3" fontId="61" fillId="0" borderId="59" xfId="0" applyNumberFormat="1" applyFont="1" applyBorder="1" applyProtection="1">
      <protection locked="0"/>
    </xf>
    <xf numFmtId="0" fontId="4" fillId="0" borderId="0" xfId="0" applyFont="1" applyAlignment="1" applyProtection="1">
      <alignment horizontal="center"/>
      <protection locked="0"/>
    </xf>
    <xf numFmtId="0" fontId="67" fillId="2" borderId="0" xfId="0" applyFont="1" applyFill="1" applyProtection="1">
      <protection locked="0"/>
    </xf>
    <xf numFmtId="3" fontId="61" fillId="0" borderId="6" xfId="0" applyNumberFormat="1" applyFont="1" applyBorder="1" applyProtection="1">
      <protection locked="0"/>
    </xf>
    <xf numFmtId="3" fontId="61" fillId="0" borderId="62" xfId="0" applyNumberFormat="1" applyFont="1" applyBorder="1" applyProtection="1">
      <protection locked="0"/>
    </xf>
    <xf numFmtId="0" fontId="8" fillId="0" borderId="0" xfId="0" applyFont="1" applyProtection="1">
      <protection locked="0"/>
    </xf>
    <xf numFmtId="0" fontId="62" fillId="0" borderId="0" xfId="0" applyFont="1" applyProtection="1">
      <protection locked="0"/>
    </xf>
    <xf numFmtId="0" fontId="7" fillId="0" borderId="0" xfId="0" applyFont="1" applyAlignment="1" applyProtection="1">
      <alignment horizontal="center"/>
      <protection locked="0"/>
    </xf>
    <xf numFmtId="3" fontId="61" fillId="10" borderId="6" xfId="0" applyNumberFormat="1" applyFont="1" applyFill="1" applyBorder="1" applyProtection="1">
      <protection locked="0"/>
    </xf>
    <xf numFmtId="3" fontId="61" fillId="10" borderId="12" xfId="0" applyNumberFormat="1" applyFont="1" applyFill="1" applyBorder="1" applyProtection="1">
      <protection locked="0"/>
    </xf>
    <xf numFmtId="3" fontId="61" fillId="10" borderId="62" xfId="0" applyNumberFormat="1" applyFont="1" applyFill="1" applyBorder="1" applyProtection="1">
      <protection locked="0"/>
    </xf>
    <xf numFmtId="0" fontId="15" fillId="0" borderId="0" xfId="0" applyFont="1" applyAlignment="1" applyProtection="1">
      <alignment horizontal="center"/>
      <protection locked="0"/>
    </xf>
    <xf numFmtId="0" fontId="63" fillId="0" borderId="0" xfId="0" applyFont="1" applyProtection="1">
      <protection locked="0"/>
    </xf>
    <xf numFmtId="0" fontId="49" fillId="0" borderId="0" xfId="0" applyFont="1" applyProtection="1">
      <protection locked="0"/>
    </xf>
    <xf numFmtId="3" fontId="61" fillId="0" borderId="0" xfId="0" applyNumberFormat="1" applyFont="1" applyBorder="1" applyProtection="1">
      <protection locked="0"/>
    </xf>
    <xf numFmtId="3" fontId="61" fillId="10" borderId="0" xfId="0" applyNumberFormat="1" applyFont="1" applyFill="1" applyBorder="1" applyProtection="1">
      <protection locked="0"/>
    </xf>
    <xf numFmtId="0" fontId="49" fillId="2" borderId="0" xfId="0" applyFont="1" applyFill="1" applyAlignment="1" applyProtection="1">
      <alignment vertical="center"/>
      <protection locked="0"/>
    </xf>
    <xf numFmtId="0" fontId="15" fillId="2" borderId="0" xfId="0" applyFont="1" applyFill="1" applyProtection="1">
      <protection locked="0"/>
    </xf>
    <xf numFmtId="0" fontId="36" fillId="2" borderId="0" xfId="0" applyFont="1" applyFill="1" applyAlignment="1" applyProtection="1">
      <alignment vertical="center"/>
      <protection locked="0"/>
    </xf>
    <xf numFmtId="177" fontId="34" fillId="0" borderId="0" xfId="0" applyNumberFormat="1" applyFont="1" applyBorder="1" applyAlignment="1" applyProtection="1">
      <alignment vertical="center"/>
      <protection locked="0"/>
    </xf>
    <xf numFmtId="3" fontId="61" fillId="0" borderId="60" xfId="0" applyNumberFormat="1" applyFont="1" applyBorder="1" applyProtection="1">
      <protection locked="0"/>
    </xf>
    <xf numFmtId="177" fontId="35" fillId="0" borderId="0" xfId="0" applyNumberFormat="1" applyFont="1" applyBorder="1" applyAlignment="1" applyProtection="1">
      <alignment vertical="center"/>
      <protection locked="0"/>
    </xf>
    <xf numFmtId="0" fontId="7" fillId="16" borderId="0" xfId="0" applyFont="1" applyFill="1" applyProtection="1">
      <protection locked="0"/>
    </xf>
    <xf numFmtId="177" fontId="34" fillId="0" borderId="0" xfId="0" applyNumberFormat="1" applyFont="1" applyBorder="1" applyAlignment="1" applyProtection="1">
      <alignment horizontal="left" vertical="center"/>
      <protection locked="0"/>
    </xf>
    <xf numFmtId="3" fontId="61" fillId="10" borderId="60" xfId="0" applyNumberFormat="1" applyFont="1" applyFill="1" applyBorder="1" applyProtection="1">
      <protection locked="0"/>
    </xf>
    <xf numFmtId="177" fontId="35" fillId="0" borderId="0" xfId="0" applyNumberFormat="1" applyFont="1" applyBorder="1" applyAlignment="1" applyProtection="1">
      <alignment horizontal="left" vertical="center"/>
      <protection locked="0"/>
    </xf>
    <xf numFmtId="0" fontId="54" fillId="0" borderId="0" xfId="0" applyFont="1" applyAlignment="1" applyProtection="1">
      <alignment horizontal="center"/>
      <protection locked="0"/>
    </xf>
    <xf numFmtId="0" fontId="62" fillId="0" borderId="0" xfId="0" applyFont="1" applyAlignment="1" applyProtection="1">
      <alignment horizontal="center"/>
      <protection locked="0"/>
    </xf>
    <xf numFmtId="0" fontId="7" fillId="13" borderId="0" xfId="0" applyFont="1" applyFill="1" applyAlignment="1" applyProtection="1">
      <alignment horizontal="left"/>
      <protection locked="0"/>
    </xf>
    <xf numFmtId="0" fontId="6" fillId="13" borderId="0" xfId="0" applyFont="1" applyFill="1" applyProtection="1">
      <protection locked="0"/>
    </xf>
    <xf numFmtId="0" fontId="7" fillId="0" borderId="0" xfId="0" applyFont="1" applyAlignment="1" applyProtection="1">
      <alignment horizontal="right"/>
      <protection locked="0"/>
    </xf>
    <xf numFmtId="0" fontId="4" fillId="3" borderId="29" xfId="0" applyFont="1" applyFill="1" applyBorder="1" applyProtection="1">
      <protection locked="0"/>
    </xf>
    <xf numFmtId="0" fontId="6" fillId="3" borderId="31" xfId="0" applyFont="1" applyFill="1" applyBorder="1" applyProtection="1">
      <protection locked="0"/>
    </xf>
    <xf numFmtId="0" fontId="6" fillId="3" borderId="63" xfId="0" applyFont="1" applyFill="1" applyBorder="1" applyProtection="1">
      <protection locked="0"/>
    </xf>
    <xf numFmtId="0" fontId="4" fillId="3" borderId="8" xfId="0" applyFont="1" applyFill="1" applyBorder="1" applyProtection="1">
      <protection locked="0"/>
    </xf>
    <xf numFmtId="0" fontId="6" fillId="3" borderId="23" xfId="0" applyFont="1" applyFill="1" applyBorder="1" applyProtection="1">
      <protection locked="0"/>
    </xf>
    <xf numFmtId="0" fontId="4" fillId="3" borderId="23" xfId="0" applyFont="1" applyFill="1" applyBorder="1" applyProtection="1">
      <protection locked="0"/>
    </xf>
    <xf numFmtId="0" fontId="6" fillId="3" borderId="30" xfId="0" applyFont="1" applyFill="1" applyBorder="1" applyProtection="1">
      <protection locked="0"/>
    </xf>
    <xf numFmtId="0" fontId="18" fillId="7" borderId="29" xfId="0" applyFont="1" applyFill="1" applyBorder="1" applyProtection="1">
      <protection locked="0"/>
    </xf>
    <xf numFmtId="0" fontId="40" fillId="7" borderId="31" xfId="0" applyFont="1" applyFill="1" applyBorder="1" applyProtection="1">
      <protection locked="0"/>
    </xf>
    <xf numFmtId="0" fontId="4" fillId="7" borderId="31" xfId="0" applyFont="1" applyFill="1" applyBorder="1" applyProtection="1">
      <protection locked="0"/>
    </xf>
    <xf numFmtId="0" fontId="4" fillId="7" borderId="63" xfId="0" applyFont="1" applyFill="1" applyBorder="1" applyProtection="1">
      <protection locked="0"/>
    </xf>
    <xf numFmtId="0" fontId="4" fillId="7" borderId="8" xfId="0" applyFont="1" applyFill="1" applyBorder="1" applyProtection="1">
      <protection locked="0"/>
    </xf>
    <xf numFmtId="0" fontId="7" fillId="7" borderId="23" xfId="0" applyFont="1" applyFill="1" applyBorder="1" applyAlignment="1" applyProtection="1">
      <alignment vertical="center"/>
      <protection locked="0"/>
    </xf>
    <xf numFmtId="0" fontId="64" fillId="7" borderId="23" xfId="0" applyFont="1" applyFill="1" applyBorder="1" applyAlignment="1" applyProtection="1">
      <alignment vertical="center"/>
      <protection locked="0"/>
    </xf>
    <xf numFmtId="0" fontId="4" fillId="7" borderId="23" xfId="0" applyFont="1" applyFill="1" applyBorder="1" applyAlignment="1" applyProtection="1">
      <alignment vertical="center"/>
      <protection locked="0"/>
    </xf>
    <xf numFmtId="0" fontId="4" fillId="7" borderId="30" xfId="0" applyFont="1" applyFill="1" applyBorder="1" applyProtection="1">
      <protection locked="0"/>
    </xf>
    <xf numFmtId="0" fontId="7" fillId="10" borderId="0" xfId="0" applyFont="1" applyFill="1" applyProtection="1">
      <protection locked="0"/>
    </xf>
    <xf numFmtId="0" fontId="6" fillId="10" borderId="0" xfId="0" applyFont="1" applyFill="1" applyProtection="1">
      <protection locked="0"/>
    </xf>
    <xf numFmtId="0" fontId="37" fillId="0" borderId="0" xfId="0" applyFont="1" applyProtection="1">
      <protection locked="0"/>
    </xf>
    <xf numFmtId="0" fontId="39" fillId="0" borderId="0" xfId="2" applyFont="1" applyAlignment="1" applyProtection="1">
      <alignment horizontal="center"/>
      <protection locked="0"/>
    </xf>
    <xf numFmtId="3" fontId="61" fillId="0" borderId="64" xfId="0" applyNumberFormat="1" applyFont="1" applyBorder="1" applyProtection="1">
      <protection locked="0"/>
    </xf>
    <xf numFmtId="3" fontId="61" fillId="0" borderId="65" xfId="0" applyNumberFormat="1" applyFont="1" applyBorder="1" applyProtection="1">
      <protection locked="0"/>
    </xf>
    <xf numFmtId="3" fontId="61" fillId="0" borderId="66" xfId="0" applyNumberFormat="1" applyFont="1" applyBorder="1" applyProtection="1">
      <protection locked="0"/>
    </xf>
    <xf numFmtId="3" fontId="61" fillId="0" borderId="68" xfId="0" applyNumberFormat="1" applyFont="1" applyBorder="1" applyProtection="1">
      <protection locked="0"/>
    </xf>
    <xf numFmtId="0" fontId="36" fillId="0" borderId="0" xfId="0" applyFont="1" applyProtection="1">
      <protection locked="0"/>
    </xf>
    <xf numFmtId="0" fontId="71" fillId="0" borderId="0" xfId="0" applyFont="1" applyProtection="1">
      <protection locked="0"/>
    </xf>
    <xf numFmtId="0" fontId="17" fillId="0" borderId="0" xfId="0" applyFont="1" applyProtection="1">
      <protection locked="0"/>
    </xf>
    <xf numFmtId="0" fontId="40" fillId="8" borderId="26" xfId="0" applyFont="1" applyFill="1" applyBorder="1" applyProtection="1">
      <protection locked="0"/>
    </xf>
    <xf numFmtId="0" fontId="69" fillId="0" borderId="0" xfId="0" applyFont="1" applyAlignment="1" applyProtection="1">
      <alignment horizontal="right" vertical="center"/>
      <protection locked="0"/>
    </xf>
    <xf numFmtId="0" fontId="69" fillId="0" borderId="0" xfId="0" applyFont="1" applyProtection="1">
      <protection locked="0"/>
    </xf>
    <xf numFmtId="0" fontId="70" fillId="0" borderId="0" xfId="2" applyFont="1" applyBorder="1" applyAlignment="1" applyProtection="1">
      <alignment horizontal="left" vertical="center"/>
      <protection locked="0"/>
    </xf>
    <xf numFmtId="0" fontId="58" fillId="0" borderId="0" xfId="2" applyFont="1" applyAlignment="1" applyProtection="1">
      <alignment horizontal="left" vertical="center"/>
      <protection locked="0"/>
    </xf>
    <xf numFmtId="0" fontId="0" fillId="8" borderId="26" xfId="0" applyFill="1" applyBorder="1" applyProtection="1">
      <protection locked="0"/>
    </xf>
    <xf numFmtId="0" fontId="19" fillId="8" borderId="26" xfId="0" applyFont="1" applyFill="1" applyBorder="1" applyProtection="1">
      <protection locked="0"/>
    </xf>
    <xf numFmtId="0" fontId="21" fillId="8" borderId="26" xfId="0" applyFont="1" applyFill="1" applyBorder="1" applyProtection="1">
      <protection locked="0"/>
    </xf>
    <xf numFmtId="179" fontId="4" fillId="0" borderId="0" xfId="0" applyNumberFormat="1" applyFont="1" applyBorder="1" applyProtection="1">
      <protection locked="0"/>
    </xf>
    <xf numFmtId="0" fontId="69" fillId="0" borderId="0" xfId="0" applyFont="1" applyAlignment="1" applyProtection="1">
      <alignment horizontal="right"/>
      <protection locked="0"/>
    </xf>
    <xf numFmtId="0" fontId="25" fillId="0" borderId="0" xfId="0" applyFont="1" applyProtection="1">
      <protection locked="0"/>
    </xf>
    <xf numFmtId="3" fontId="61" fillId="10" borderId="61" xfId="0" applyNumberFormat="1" applyFont="1" applyFill="1" applyBorder="1" applyProtection="1">
      <protection locked="0"/>
    </xf>
    <xf numFmtId="3" fontId="61" fillId="0" borderId="61" xfId="0" applyNumberFormat="1" applyFont="1" applyBorder="1" applyProtection="1">
      <protection locked="0"/>
    </xf>
    <xf numFmtId="3" fontId="61" fillId="0" borderId="67" xfId="0" applyNumberFormat="1" applyFont="1" applyBorder="1" applyProtection="1">
      <protection locked="0"/>
    </xf>
    <xf numFmtId="3" fontId="73" fillId="3" borderId="69" xfId="0" applyNumberFormat="1" applyFont="1" applyFill="1" applyBorder="1" applyProtection="1">
      <protection locked="0"/>
    </xf>
    <xf numFmtId="3" fontId="73" fillId="3" borderId="70" xfId="0" applyNumberFormat="1" applyFont="1" applyFill="1" applyBorder="1" applyProtection="1">
      <protection locked="0"/>
    </xf>
    <xf numFmtId="3" fontId="61" fillId="0" borderId="76" xfId="0" applyNumberFormat="1" applyFont="1" applyBorder="1" applyProtection="1">
      <protection locked="0"/>
    </xf>
    <xf numFmtId="38" fontId="61" fillId="0" borderId="73" xfId="3" applyFont="1" applyBorder="1" applyProtection="1">
      <protection locked="0"/>
    </xf>
    <xf numFmtId="38" fontId="61" fillId="0" borderId="74" xfId="3" applyFont="1" applyBorder="1" applyProtection="1">
      <protection locked="0"/>
    </xf>
    <xf numFmtId="38" fontId="61" fillId="0" borderId="75" xfId="3" applyFont="1" applyBorder="1" applyProtection="1">
      <protection locked="0"/>
    </xf>
    <xf numFmtId="0" fontId="56" fillId="0" borderId="0" xfId="0" applyFont="1" applyProtection="1">
      <protection locked="0"/>
    </xf>
    <xf numFmtId="0" fontId="0" fillId="0" borderId="0" xfId="0" applyAlignment="1" applyProtection="1">
      <alignment horizontal="left" indent="1"/>
      <protection locked="0"/>
    </xf>
    <xf numFmtId="0" fontId="52" fillId="0" borderId="77" xfId="0" applyFont="1" applyBorder="1" applyAlignment="1" applyProtection="1">
      <alignment horizontal="center" vertical="center" wrapText="1"/>
      <protection locked="0"/>
    </xf>
    <xf numFmtId="0" fontId="0" fillId="0" borderId="77" xfId="0" applyBorder="1" applyAlignment="1" applyProtection="1">
      <alignment wrapText="1"/>
      <protection locked="0"/>
    </xf>
    <xf numFmtId="0" fontId="57" fillId="15" borderId="3" xfId="2" applyFont="1" applyFill="1" applyBorder="1" applyAlignment="1" applyProtection="1">
      <alignment horizontal="center" vertical="center"/>
      <protection locked="0"/>
    </xf>
    <xf numFmtId="0" fontId="58" fillId="10" borderId="3" xfId="2" applyFont="1" applyFill="1" applyBorder="1" applyAlignment="1" applyProtection="1">
      <alignment horizontal="center" vertical="center"/>
      <protection locked="0"/>
    </xf>
    <xf numFmtId="0" fontId="13" fillId="7" borderId="3" xfId="2" applyFill="1" applyBorder="1" applyAlignment="1" applyProtection="1">
      <alignment horizontal="center" vertical="center"/>
      <protection locked="0"/>
    </xf>
    <xf numFmtId="38" fontId="0" fillId="4" borderId="3" xfId="3" applyFont="1" applyFill="1" applyBorder="1" applyAlignment="1" applyProtection="1">
      <alignment vertical="center"/>
      <protection hidden="1"/>
    </xf>
    <xf numFmtId="38" fontId="16" fillId="2" borderId="3" xfId="3" applyFont="1" applyFill="1" applyBorder="1" applyProtection="1">
      <protection locked="0"/>
    </xf>
    <xf numFmtId="38" fontId="16" fillId="2" borderId="19" xfId="3" applyFont="1" applyFill="1" applyBorder="1" applyProtection="1">
      <protection locked="0"/>
    </xf>
    <xf numFmtId="38" fontId="16" fillId="2" borderId="25" xfId="3" applyFont="1" applyFill="1" applyBorder="1" applyProtection="1">
      <protection locked="0"/>
    </xf>
    <xf numFmtId="38" fontId="16" fillId="9" borderId="3" xfId="3" applyFont="1" applyFill="1" applyBorder="1" applyProtection="1">
      <protection locked="0"/>
    </xf>
    <xf numFmtId="192" fontId="0" fillId="0" borderId="0" xfId="0" applyNumberFormat="1" applyProtection="1">
      <protection locked="0"/>
    </xf>
    <xf numFmtId="198" fontId="4" fillId="0" borderId="0" xfId="3" applyNumberFormat="1" applyFont="1" applyProtection="1">
      <protection hidden="1"/>
    </xf>
    <xf numFmtId="198" fontId="6" fillId="0" borderId="0" xfId="3" applyNumberFormat="1" applyFont="1" applyProtection="1">
      <protection hidden="1"/>
    </xf>
    <xf numFmtId="0" fontId="2" fillId="0" borderId="0" xfId="0" applyFont="1" applyAlignment="1" applyProtection="1">
      <alignment horizontal="center"/>
      <protection locked="0"/>
    </xf>
    <xf numFmtId="0" fontId="2" fillId="0" borderId="0" xfId="0" applyFont="1" applyProtection="1">
      <protection locked="0"/>
    </xf>
    <xf numFmtId="0" fontId="75" fillId="8" borderId="26" xfId="2" applyFont="1" applyFill="1" applyBorder="1" applyAlignment="1" applyProtection="1">
      <alignment horizontal="center" vertical="center"/>
      <protection locked="0"/>
    </xf>
    <xf numFmtId="6" fontId="13" fillId="0" borderId="0" xfId="4" applyFont="1" applyAlignment="1" applyProtection="1">
      <alignment horizontal="center" vertical="center"/>
      <protection locked="0"/>
    </xf>
    <xf numFmtId="6" fontId="13" fillId="0" borderId="0" xfId="4" applyFont="1" applyAlignment="1" applyProtection="1">
      <alignment horizontal="left" vertical="center"/>
      <protection locked="0"/>
    </xf>
    <xf numFmtId="0" fontId="18" fillId="7" borderId="31" xfId="0" applyFont="1" applyFill="1" applyBorder="1" applyProtection="1">
      <protection locked="0"/>
    </xf>
    <xf numFmtId="0" fontId="4" fillId="7" borderId="23" xfId="0" applyFont="1" applyFill="1" applyBorder="1" applyProtection="1">
      <protection locked="0"/>
    </xf>
    <xf numFmtId="0" fontId="8" fillId="9" borderId="0" xfId="0" applyFont="1" applyFill="1" applyProtection="1">
      <protection locked="0"/>
    </xf>
    <xf numFmtId="0" fontId="40" fillId="9" borderId="0" xfId="0" applyFont="1" applyFill="1" applyProtection="1">
      <protection locked="0"/>
    </xf>
    <xf numFmtId="0" fontId="76" fillId="8" borderId="26" xfId="2" applyFont="1" applyFill="1" applyBorder="1" applyAlignment="1" applyProtection="1">
      <alignment horizontal="center" vertical="center"/>
      <protection locked="0"/>
    </xf>
    <xf numFmtId="0" fontId="2" fillId="0" borderId="0" xfId="0" applyFont="1" applyAlignment="1" applyProtection="1">
      <alignment vertical="center"/>
      <protection locked="0"/>
    </xf>
    <xf numFmtId="0" fontId="2" fillId="14" borderId="0" xfId="0" applyFont="1" applyFill="1" applyAlignment="1" applyProtection="1">
      <alignment vertical="center"/>
      <protection locked="0"/>
    </xf>
    <xf numFmtId="0" fontId="0" fillId="0" borderId="19" xfId="0" applyNumberFormat="1" applyBorder="1" applyProtection="1">
      <protection locked="0"/>
    </xf>
    <xf numFmtId="185" fontId="0" fillId="2" borderId="15" xfId="3" applyNumberFormat="1" applyFont="1" applyFill="1" applyBorder="1" applyProtection="1">
      <protection hidden="1"/>
    </xf>
    <xf numFmtId="185" fontId="0" fillId="0" borderId="26" xfId="3" applyNumberFormat="1" applyFont="1" applyBorder="1" applyProtection="1">
      <protection hidden="1"/>
    </xf>
    <xf numFmtId="185" fontId="0" fillId="0" borderId="3" xfId="3" applyNumberFormat="1" applyFont="1" applyBorder="1" applyProtection="1">
      <protection hidden="1"/>
    </xf>
    <xf numFmtId="176" fontId="0" fillId="0" borderId="19" xfId="0" applyNumberFormat="1" applyBorder="1" applyProtection="1">
      <protection locked="0"/>
    </xf>
    <xf numFmtId="185" fontId="0" fillId="2" borderId="15" xfId="0" applyNumberFormat="1" applyFill="1" applyBorder="1" applyProtection="1">
      <protection hidden="1"/>
    </xf>
    <xf numFmtId="185" fontId="0" fillId="0" borderId="26" xfId="0" applyNumberFormat="1" applyBorder="1" applyProtection="1">
      <protection hidden="1"/>
    </xf>
    <xf numFmtId="185" fontId="0" fillId="0" borderId="3" xfId="0" applyNumberFormat="1" applyBorder="1" applyProtection="1">
      <protection hidden="1"/>
    </xf>
    <xf numFmtId="0" fontId="72" fillId="0" borderId="3" xfId="2" applyFont="1" applyBorder="1" applyAlignment="1" applyProtection="1">
      <alignment horizontal="center"/>
    </xf>
    <xf numFmtId="0" fontId="71" fillId="0" borderId="0" xfId="0" applyFont="1" applyAlignment="1" applyProtection="1">
      <alignment horizontal="right"/>
      <protection locked="0"/>
    </xf>
    <xf numFmtId="0" fontId="13" fillId="0" borderId="0" xfId="2" applyAlignment="1" applyProtection="1">
      <protection locked="0"/>
    </xf>
    <xf numFmtId="14" fontId="10" fillId="0" borderId="3" xfId="0" applyNumberFormat="1" applyFont="1" applyBorder="1" applyProtection="1">
      <protection locked="0"/>
    </xf>
    <xf numFmtId="0" fontId="9" fillId="18" borderId="19" xfId="0" applyFont="1" applyFill="1" applyBorder="1" applyProtection="1">
      <protection locked="0"/>
    </xf>
    <xf numFmtId="0" fontId="9" fillId="18" borderId="0" xfId="0" applyFont="1" applyFill="1" applyProtection="1">
      <protection locked="0"/>
    </xf>
    <xf numFmtId="0" fontId="10" fillId="18" borderId="3" xfId="0" applyFont="1" applyFill="1" applyBorder="1" applyAlignment="1" applyProtection="1">
      <alignment horizontal="center" vertical="center"/>
      <protection locked="0"/>
    </xf>
    <xf numFmtId="179" fontId="10" fillId="18" borderId="3" xfId="0" applyNumberFormat="1" applyFont="1" applyFill="1" applyBorder="1" applyAlignment="1" applyProtection="1">
      <alignment horizontal="right"/>
      <protection hidden="1"/>
    </xf>
    <xf numFmtId="199" fontId="16" fillId="9" borderId="3" xfId="1" applyNumberFormat="1" applyFont="1" applyFill="1" applyBorder="1" applyProtection="1">
      <protection locked="0"/>
    </xf>
    <xf numFmtId="200" fontId="16" fillId="0" borderId="3" xfId="0" applyNumberFormat="1" applyFont="1" applyBorder="1" applyProtection="1">
      <protection hidden="1"/>
    </xf>
    <xf numFmtId="0" fontId="2" fillId="0" borderId="56" xfId="0" applyFont="1" applyBorder="1" applyProtection="1">
      <protection locked="0"/>
    </xf>
    <xf numFmtId="0" fontId="2" fillId="0" borderId="57" xfId="0" applyFont="1" applyBorder="1" applyProtection="1">
      <protection locked="0"/>
    </xf>
    <xf numFmtId="0" fontId="2" fillId="0" borderId="58" xfId="0" applyFont="1" applyBorder="1" applyProtection="1">
      <protection locked="0"/>
    </xf>
    <xf numFmtId="0" fontId="2" fillId="0" borderId="60" xfId="0" applyFont="1" applyBorder="1" applyProtection="1">
      <protection locked="0"/>
    </xf>
    <xf numFmtId="0" fontId="2" fillId="0" borderId="6" xfId="0" applyFont="1" applyBorder="1" applyProtection="1">
      <protection locked="0"/>
    </xf>
    <xf numFmtId="0" fontId="2" fillId="0" borderId="61" xfId="0" applyFont="1" applyBorder="1" applyProtection="1">
      <protection locked="0"/>
    </xf>
    <xf numFmtId="0" fontId="2" fillId="10" borderId="60" xfId="0" applyFont="1" applyFill="1" applyBorder="1" applyProtection="1">
      <protection locked="0"/>
    </xf>
    <xf numFmtId="0" fontId="2" fillId="10" borderId="6" xfId="0" applyFont="1" applyFill="1" applyBorder="1" applyProtection="1">
      <protection locked="0"/>
    </xf>
    <xf numFmtId="0" fontId="2" fillId="10" borderId="61" xfId="0" applyFont="1" applyFill="1" applyBorder="1" applyProtection="1">
      <protection locked="0"/>
    </xf>
    <xf numFmtId="3" fontId="2" fillId="0" borderId="60" xfId="0" applyNumberFormat="1" applyFont="1" applyBorder="1" applyProtection="1">
      <protection locked="0"/>
    </xf>
    <xf numFmtId="3" fontId="2" fillId="10" borderId="60" xfId="0" applyNumberFormat="1" applyFont="1" applyFill="1" applyBorder="1" applyProtection="1">
      <protection locked="0"/>
    </xf>
    <xf numFmtId="3" fontId="2" fillId="0" borderId="6" xfId="0" applyNumberFormat="1" applyFont="1" applyBorder="1" applyProtection="1">
      <protection locked="0"/>
    </xf>
    <xf numFmtId="3" fontId="2" fillId="10" borderId="6" xfId="0" applyNumberFormat="1" applyFont="1" applyFill="1" applyBorder="1" applyProtection="1">
      <protection locked="0"/>
    </xf>
    <xf numFmtId="3" fontId="2" fillId="0" borderId="66" xfId="0" applyNumberFormat="1" applyFont="1" applyBorder="1" applyProtection="1">
      <protection locked="0"/>
    </xf>
    <xf numFmtId="3" fontId="2" fillId="0" borderId="64" xfId="0" applyNumberFormat="1" applyFont="1" applyBorder="1" applyProtection="1">
      <protection locked="0"/>
    </xf>
    <xf numFmtId="0" fontId="2" fillId="0" borderId="64" xfId="0" applyFont="1" applyBorder="1" applyProtection="1">
      <protection locked="0"/>
    </xf>
    <xf numFmtId="0" fontId="2" fillId="0" borderId="67" xfId="0" applyFont="1" applyBorder="1" applyProtection="1">
      <protection locked="0"/>
    </xf>
    <xf numFmtId="3" fontId="2" fillId="0" borderId="6" xfId="0" applyNumberFormat="1" applyFont="1" applyBorder="1" applyAlignment="1" applyProtection="1">
      <alignment horizontal="right"/>
      <protection locked="0"/>
    </xf>
    <xf numFmtId="3" fontId="44" fillId="19" borderId="6" xfId="0" applyNumberFormat="1" applyFont="1" applyFill="1" applyBorder="1" applyProtection="1">
      <protection locked="0"/>
    </xf>
    <xf numFmtId="3" fontId="2" fillId="10" borderId="61" xfId="0" applyNumberFormat="1" applyFont="1" applyFill="1" applyBorder="1" applyProtection="1">
      <protection locked="0"/>
    </xf>
    <xf numFmtId="3" fontId="2" fillId="0" borderId="61" xfId="0" applyNumberFormat="1" applyFont="1" applyBorder="1" applyProtection="1">
      <protection locked="0"/>
    </xf>
    <xf numFmtId="3" fontId="2" fillId="0" borderId="67" xfId="0" applyNumberFormat="1" applyFont="1" applyBorder="1" applyProtection="1">
      <protection locked="0"/>
    </xf>
    <xf numFmtId="3" fontId="2" fillId="7" borderId="60" xfId="0" applyNumberFormat="1" applyFont="1" applyFill="1" applyBorder="1" applyProtection="1">
      <protection locked="0"/>
    </xf>
    <xf numFmtId="3" fontId="2" fillId="7" borderId="6" xfId="0" applyNumberFormat="1" applyFont="1" applyFill="1" applyBorder="1" applyProtection="1">
      <protection locked="0"/>
    </xf>
    <xf numFmtId="3" fontId="2" fillId="7" borderId="61" xfId="0" applyNumberFormat="1" applyFont="1" applyFill="1" applyBorder="1" applyProtection="1">
      <protection locked="0"/>
    </xf>
    <xf numFmtId="3" fontId="2" fillId="18" borderId="61" xfId="0" applyNumberFormat="1" applyFont="1" applyFill="1" applyBorder="1" applyProtection="1">
      <protection locked="0"/>
    </xf>
    <xf numFmtId="3" fontId="2" fillId="2" borderId="6" xfId="0" applyNumberFormat="1" applyFont="1" applyFill="1" applyBorder="1" applyProtection="1">
      <protection locked="0"/>
    </xf>
    <xf numFmtId="38" fontId="0" fillId="0" borderId="0" xfId="3" applyFont="1" applyProtection="1">
      <protection locked="0"/>
    </xf>
    <xf numFmtId="3" fontId="2" fillId="18" borderId="6" xfId="0" applyNumberFormat="1" applyFont="1" applyFill="1" applyBorder="1" applyProtection="1">
      <protection locked="0"/>
    </xf>
    <xf numFmtId="38" fontId="2" fillId="0" borderId="60" xfId="3" applyFont="1" applyBorder="1" applyProtection="1">
      <protection locked="0"/>
    </xf>
    <xf numFmtId="3" fontId="2" fillId="2" borderId="60" xfId="0" applyNumberFormat="1" applyFont="1" applyFill="1" applyBorder="1" applyProtection="1">
      <protection locked="0"/>
    </xf>
    <xf numFmtId="3" fontId="2" fillId="18" borderId="60" xfId="0" applyNumberFormat="1" applyFont="1" applyFill="1" applyBorder="1" applyProtection="1">
      <protection locked="0"/>
    </xf>
    <xf numFmtId="3" fontId="17" fillId="3" borderId="71" xfId="0" applyNumberFormat="1" applyFont="1" applyFill="1" applyBorder="1" applyProtection="1">
      <protection locked="0"/>
    </xf>
    <xf numFmtId="3" fontId="17" fillId="3" borderId="69" xfId="0" applyNumberFormat="1" applyFont="1" applyFill="1" applyBorder="1" applyProtection="1">
      <protection locked="0"/>
    </xf>
    <xf numFmtId="3" fontId="17" fillId="3" borderId="72" xfId="0" applyNumberFormat="1" applyFont="1" applyFill="1" applyBorder="1" applyProtection="1">
      <protection locked="0"/>
    </xf>
    <xf numFmtId="3" fontId="2" fillId="2" borderId="61" xfId="0" applyNumberFormat="1" applyFont="1" applyFill="1" applyBorder="1" applyProtection="1">
      <protection locked="0"/>
    </xf>
    <xf numFmtId="3" fontId="2" fillId="0" borderId="73" xfId="0" applyNumberFormat="1" applyFont="1" applyBorder="1" applyProtection="1">
      <protection locked="0"/>
    </xf>
    <xf numFmtId="3" fontId="2" fillId="0" borderId="74" xfId="0" applyNumberFormat="1" applyFont="1" applyBorder="1" applyProtection="1">
      <protection locked="0"/>
    </xf>
    <xf numFmtId="3" fontId="2" fillId="0" borderId="75" xfId="0" applyNumberFormat="1" applyFont="1" applyBorder="1" applyProtection="1">
      <protection locked="0"/>
    </xf>
    <xf numFmtId="3" fontId="2" fillId="12" borderId="73" xfId="0" applyNumberFormat="1" applyFont="1" applyFill="1" applyBorder="1" applyProtection="1">
      <protection locked="0"/>
    </xf>
    <xf numFmtId="3" fontId="2" fillId="12" borderId="74" xfId="0" applyNumberFormat="1" applyFont="1" applyFill="1" applyBorder="1" applyProtection="1">
      <protection locked="0"/>
    </xf>
    <xf numFmtId="3" fontId="2" fillId="12" borderId="75" xfId="0" applyNumberFormat="1" applyFont="1" applyFill="1" applyBorder="1" applyProtection="1">
      <protection locked="0"/>
    </xf>
    <xf numFmtId="3" fontId="61" fillId="0" borderId="76" xfId="0" applyNumberFormat="1" applyFont="1" applyBorder="1" applyAlignment="1" applyProtection="1">
      <alignment horizontal="center"/>
      <protection locked="0"/>
    </xf>
    <xf numFmtId="0" fontId="7" fillId="0" borderId="3" xfId="0" applyFont="1" applyBorder="1" applyAlignment="1" applyProtection="1">
      <alignment horizontal="center" vertical="center" wrapText="1"/>
      <protection locked="0"/>
    </xf>
    <xf numFmtId="0" fontId="4" fillId="7" borderId="19" xfId="0" applyFont="1" applyFill="1" applyBorder="1" applyAlignment="1" applyProtection="1">
      <alignment horizontal="center"/>
      <protection locked="0"/>
    </xf>
    <xf numFmtId="0" fontId="4" fillId="7" borderId="26" xfId="0" applyFont="1" applyFill="1" applyBorder="1" applyAlignment="1" applyProtection="1">
      <alignment horizontal="center"/>
      <protection locked="0"/>
    </xf>
    <xf numFmtId="0" fontId="4" fillId="7" borderId="25" xfId="0" applyFont="1" applyFill="1" applyBorder="1" applyAlignment="1" applyProtection="1">
      <alignment horizontal="center"/>
      <protection locked="0"/>
    </xf>
    <xf numFmtId="0" fontId="74" fillId="10" borderId="3" xfId="0" applyFont="1" applyFill="1" applyBorder="1" applyAlignment="1" applyProtection="1">
      <alignment horizontal="center" wrapText="1"/>
      <protection locked="0"/>
    </xf>
    <xf numFmtId="0" fontId="53" fillId="0" borderId="3" xfId="0" applyFont="1" applyBorder="1" applyAlignment="1" applyProtection="1">
      <alignment horizontal="center"/>
      <protection locked="0"/>
    </xf>
    <xf numFmtId="0" fontId="0" fillId="0" borderId="78" xfId="0" applyBorder="1" applyAlignment="1" applyProtection="1">
      <alignment horizontal="center"/>
      <protection locked="0"/>
    </xf>
    <xf numFmtId="0" fontId="0" fillId="0" borderId="78" xfId="0" applyBorder="1" applyProtection="1">
      <protection locked="0"/>
    </xf>
    <xf numFmtId="0" fontId="52" fillId="0" borderId="79" xfId="0" applyFont="1" applyBorder="1" applyAlignment="1" applyProtection="1">
      <alignment horizontal="center" vertical="center" wrapText="1"/>
      <protection locked="0"/>
    </xf>
    <xf numFmtId="0" fontId="52" fillId="0" borderId="80" xfId="0" applyFont="1" applyBorder="1" applyAlignment="1" applyProtection="1">
      <alignment horizontal="center" vertical="center" wrapText="1"/>
      <protection locked="0"/>
    </xf>
    <xf numFmtId="38" fontId="61" fillId="17" borderId="0" xfId="3" applyFont="1" applyFill="1" applyBorder="1" applyAlignment="1" applyProtection="1">
      <alignment horizontal="center"/>
      <protection locked="0"/>
    </xf>
    <xf numFmtId="38" fontId="61" fillId="17" borderId="81" xfId="3" applyFont="1" applyFill="1" applyBorder="1" applyAlignment="1" applyProtection="1">
      <alignment horizontal="center"/>
      <protection locked="0"/>
    </xf>
    <xf numFmtId="38" fontId="0" fillId="20" borderId="94" xfId="3" applyFont="1" applyFill="1" applyBorder="1" applyAlignment="1" applyProtection="1">
      <alignment horizontal="center" vertical="center" wrapText="1"/>
      <protection locked="0"/>
    </xf>
    <xf numFmtId="38" fontId="0" fillId="20" borderId="0" xfId="3" applyFont="1" applyFill="1" applyAlignment="1" applyProtection="1">
      <alignment horizontal="center" vertical="center" wrapText="1"/>
      <protection locked="0"/>
    </xf>
    <xf numFmtId="0" fontId="0" fillId="0" borderId="54" xfId="0" applyBorder="1" applyAlignment="1" applyProtection="1">
      <alignment wrapText="1"/>
      <protection locked="0"/>
    </xf>
    <xf numFmtId="0" fontId="0" fillId="0" borderId="52" xfId="0" applyBorder="1" applyAlignment="1" applyProtection="1">
      <alignment wrapText="1"/>
      <protection locked="0"/>
    </xf>
    <xf numFmtId="0" fontId="0" fillId="0" borderId="53" xfId="0" applyBorder="1" applyAlignment="1" applyProtection="1">
      <alignment wrapText="1"/>
      <protection locked="0"/>
    </xf>
    <xf numFmtId="38" fontId="10" fillId="0" borderId="0" xfId="3" applyFont="1" applyAlignment="1" applyProtection="1">
      <alignment horizontal="center" vertical="center" wrapText="1"/>
      <protection locked="0"/>
    </xf>
    <xf numFmtId="38" fontId="10" fillId="0" borderId="23" xfId="3" applyFont="1" applyBorder="1" applyAlignment="1" applyProtection="1">
      <alignment horizontal="center" vertical="center" wrapText="1"/>
      <protection locked="0"/>
    </xf>
    <xf numFmtId="38" fontId="0" fillId="0" borderId="19" xfId="3" applyFont="1" applyBorder="1" applyAlignment="1" applyProtection="1">
      <alignment horizontal="center" vertical="center"/>
      <protection locked="0"/>
    </xf>
    <xf numFmtId="38" fontId="0" fillId="0" borderId="26" xfId="3" applyFont="1" applyBorder="1" applyAlignment="1" applyProtection="1">
      <alignment horizontal="center" vertical="center"/>
      <protection locked="0"/>
    </xf>
    <xf numFmtId="179" fontId="6" fillId="0" borderId="21" xfId="3" applyNumberFormat="1" applyFont="1" applyBorder="1" applyAlignment="1" applyProtection="1">
      <alignment horizontal="center" vertical="center"/>
      <protection locked="0"/>
    </xf>
    <xf numFmtId="179" fontId="6" fillId="0" borderId="17" xfId="3" applyNumberFormat="1" applyFont="1" applyBorder="1" applyAlignment="1" applyProtection="1">
      <alignment horizontal="center" vertical="center"/>
      <protection locked="0"/>
    </xf>
    <xf numFmtId="179" fontId="6" fillId="0" borderId="21" xfId="3" applyNumberFormat="1" applyFont="1" applyBorder="1" applyAlignment="1" applyProtection="1">
      <alignment horizontal="center" vertical="center"/>
      <protection hidden="1"/>
    </xf>
    <xf numFmtId="179" fontId="6" fillId="0" borderId="17" xfId="3" applyNumberFormat="1" applyFont="1" applyBorder="1" applyAlignment="1" applyProtection="1">
      <alignment horizontal="center" vertical="center"/>
      <protection hidden="1"/>
    </xf>
    <xf numFmtId="179" fontId="6" fillId="0" borderId="3" xfId="3" applyNumberFormat="1" applyFont="1" applyBorder="1" applyAlignment="1" applyProtection="1">
      <alignment horizontal="center"/>
      <protection locked="0"/>
    </xf>
    <xf numFmtId="179" fontId="51" fillId="10" borderId="3" xfId="2" applyNumberFormat="1" applyFont="1" applyFill="1" applyBorder="1" applyAlignment="1" applyProtection="1">
      <alignment horizontal="center"/>
      <protection hidden="1"/>
    </xf>
    <xf numFmtId="179" fontId="6" fillId="2" borderId="3" xfId="3" applyNumberFormat="1" applyFont="1" applyFill="1" applyBorder="1" applyAlignment="1" applyProtection="1">
      <alignment horizontal="center"/>
      <protection hidden="1"/>
    </xf>
    <xf numFmtId="179" fontId="6" fillId="2" borderId="3" xfId="3" applyNumberFormat="1" applyFont="1" applyFill="1" applyBorder="1" applyAlignment="1" applyProtection="1">
      <alignment horizontal="center"/>
      <protection locked="0"/>
    </xf>
    <xf numFmtId="179" fontId="6" fillId="2" borderId="23" xfId="3" applyNumberFormat="1" applyFont="1" applyFill="1" applyBorder="1" applyAlignment="1" applyProtection="1">
      <alignment horizontal="right"/>
      <protection hidden="1"/>
    </xf>
    <xf numFmtId="179" fontId="6" fillId="7" borderId="19" xfId="3" applyNumberFormat="1" applyFont="1" applyFill="1" applyBorder="1" applyAlignment="1" applyProtection="1">
      <alignment horizontal="center"/>
      <protection locked="0"/>
    </xf>
    <xf numFmtId="179" fontId="6" fillId="7" borderId="25" xfId="3" applyNumberFormat="1" applyFont="1" applyFill="1" applyBorder="1" applyAlignment="1" applyProtection="1">
      <alignment horizontal="center"/>
      <protection locked="0"/>
    </xf>
    <xf numFmtId="190" fontId="6" fillId="0" borderId="21" xfId="3" applyNumberFormat="1" applyFont="1" applyBorder="1" applyAlignment="1" applyProtection="1">
      <alignment horizontal="center" vertical="center"/>
      <protection hidden="1"/>
    </xf>
    <xf numFmtId="190" fontId="6" fillId="0" borderId="17" xfId="3" applyNumberFormat="1" applyFont="1" applyBorder="1" applyAlignment="1" applyProtection="1">
      <alignment horizontal="center" vertical="center"/>
      <protection hidden="1"/>
    </xf>
    <xf numFmtId="198" fontId="7" fillId="3" borderId="23" xfId="3" applyNumberFormat="1" applyFont="1" applyFill="1" applyBorder="1" applyAlignment="1" applyProtection="1">
      <alignment horizontal="center"/>
      <protection locked="0"/>
    </xf>
    <xf numFmtId="198" fontId="7" fillId="0" borderId="23" xfId="3" applyNumberFormat="1" applyFont="1" applyBorder="1" applyAlignment="1" applyProtection="1">
      <alignment horizontal="center"/>
      <protection hidden="1"/>
    </xf>
    <xf numFmtId="179" fontId="6" fillId="8" borderId="3" xfId="3" applyNumberFormat="1" applyFont="1" applyFill="1" applyBorder="1" applyAlignment="1" applyProtection="1">
      <alignment horizontal="center"/>
      <protection hidden="1"/>
    </xf>
    <xf numFmtId="190" fontId="19" fillId="0" borderId="19" xfId="0" applyNumberFormat="1" applyFont="1" applyBorder="1" applyAlignment="1" applyProtection="1">
      <alignment horizontal="center" vertical="center"/>
      <protection hidden="1"/>
    </xf>
    <xf numFmtId="190" fontId="19" fillId="0" borderId="25" xfId="0" applyNumberFormat="1" applyFont="1" applyBorder="1" applyAlignment="1" applyProtection="1">
      <alignment horizontal="center" vertical="center"/>
      <protection hidden="1"/>
    </xf>
    <xf numFmtId="190" fontId="19" fillId="0" borderId="3" xfId="0" applyNumberFormat="1" applyFont="1" applyBorder="1" applyAlignment="1" applyProtection="1">
      <alignment horizontal="center" vertical="center"/>
      <protection hidden="1"/>
    </xf>
    <xf numFmtId="179" fontId="19" fillId="0" borderId="3" xfId="0" applyNumberFormat="1" applyFont="1" applyBorder="1" applyAlignment="1" applyProtection="1">
      <alignment horizontal="center" vertical="center"/>
      <protection hidden="1"/>
    </xf>
    <xf numFmtId="179" fontId="21" fillId="0" borderId="3" xfId="0" applyNumberFormat="1" applyFont="1" applyBorder="1" applyAlignment="1" applyProtection="1">
      <alignment horizontal="center" vertical="center" textRotation="255"/>
      <protection locked="0"/>
    </xf>
    <xf numFmtId="179" fontId="19" fillId="0" borderId="3" xfId="0" applyNumberFormat="1" applyFont="1" applyBorder="1" applyAlignment="1" applyProtection="1">
      <alignment horizontal="center" vertical="center"/>
      <protection locked="0"/>
    </xf>
    <xf numFmtId="190" fontId="4" fillId="0" borderId="3" xfId="0" applyNumberFormat="1" applyFont="1" applyBorder="1" applyAlignment="1" applyProtection="1">
      <alignment horizontal="center" vertical="center"/>
      <protection hidden="1"/>
    </xf>
    <xf numFmtId="179" fontId="5" fillId="0" borderId="3" xfId="0" applyNumberFormat="1" applyFont="1" applyBorder="1" applyAlignment="1" applyProtection="1">
      <alignment horizontal="center" vertical="center"/>
      <protection locked="0"/>
    </xf>
    <xf numFmtId="179" fontId="5" fillId="0" borderId="19" xfId="0" applyNumberFormat="1" applyFont="1" applyBorder="1" applyAlignment="1" applyProtection="1">
      <alignment horizontal="left" vertical="center"/>
      <protection hidden="1"/>
    </xf>
    <xf numFmtId="179" fontId="5" fillId="0" borderId="25" xfId="0" applyNumberFormat="1" applyFont="1" applyBorder="1" applyAlignment="1" applyProtection="1">
      <alignment horizontal="left" vertical="center"/>
      <protection hidden="1"/>
    </xf>
    <xf numFmtId="179" fontId="16" fillId="0" borderId="19" xfId="0" applyNumberFormat="1" applyFont="1" applyBorder="1" applyAlignment="1" applyProtection="1">
      <alignment horizontal="left" vertical="center"/>
      <protection hidden="1"/>
    </xf>
    <xf numFmtId="179" fontId="16" fillId="0" borderId="25" xfId="0" applyNumberFormat="1" applyFont="1" applyBorder="1" applyAlignment="1" applyProtection="1">
      <alignment horizontal="left" vertical="center"/>
      <protection hidden="1"/>
    </xf>
    <xf numFmtId="179" fontId="5" fillId="2" borderId="23" xfId="0" applyNumberFormat="1" applyFont="1" applyFill="1" applyBorder="1" applyAlignment="1" applyProtection="1">
      <alignment horizontal="center" vertical="center"/>
      <protection hidden="1"/>
    </xf>
    <xf numFmtId="179" fontId="7" fillId="0" borderId="23" xfId="0" applyNumberFormat="1" applyFont="1" applyBorder="1" applyAlignment="1" applyProtection="1">
      <alignment horizontal="center" vertical="center"/>
      <protection locked="0"/>
    </xf>
    <xf numFmtId="182" fontId="5" fillId="2" borderId="23" xfId="0" applyNumberFormat="1" applyFont="1" applyFill="1" applyBorder="1" applyAlignment="1" applyProtection="1">
      <alignment horizontal="center" vertical="center"/>
      <protection hidden="1"/>
    </xf>
    <xf numFmtId="14" fontId="10" fillId="0" borderId="16" xfId="0" applyNumberFormat="1" applyFont="1" applyBorder="1" applyAlignment="1" applyProtection="1">
      <alignment horizontal="center"/>
      <protection locked="0"/>
    </xf>
    <xf numFmtId="14" fontId="10" fillId="0" borderId="25" xfId="0" applyNumberFormat="1" applyFont="1" applyBorder="1" applyAlignment="1" applyProtection="1">
      <alignment horizontal="center"/>
      <protection locked="0"/>
    </xf>
    <xf numFmtId="0" fontId="6" fillId="10" borderId="82" xfId="0" applyFont="1" applyFill="1" applyBorder="1" applyAlignment="1" applyProtection="1">
      <alignment horizontal="center" vertical="center"/>
      <protection locked="0"/>
    </xf>
    <xf numFmtId="0" fontId="6" fillId="10" borderId="83" xfId="0" applyFont="1" applyFill="1" applyBorder="1" applyAlignment="1" applyProtection="1">
      <alignment horizontal="center" vertical="center"/>
      <protection locked="0"/>
    </xf>
    <xf numFmtId="38" fontId="5" fillId="13" borderId="16" xfId="3" applyFont="1" applyFill="1" applyBorder="1" applyAlignment="1" applyProtection="1">
      <alignment horizontal="right"/>
      <protection locked="0"/>
    </xf>
    <xf numFmtId="38" fontId="5" fillId="13" borderId="84" xfId="3" applyFont="1" applyFill="1" applyBorder="1" applyAlignment="1" applyProtection="1">
      <alignment horizontal="right"/>
      <protection locked="0"/>
    </xf>
    <xf numFmtId="38" fontId="5" fillId="2" borderId="16" xfId="3" applyFont="1" applyFill="1" applyBorder="1" applyAlignment="1" applyProtection="1">
      <alignment horizontal="right"/>
      <protection locked="0"/>
    </xf>
    <xf numFmtId="38" fontId="5" fillId="2" borderId="84" xfId="3" applyFont="1" applyFill="1" applyBorder="1" applyAlignment="1" applyProtection="1">
      <alignment horizontal="right"/>
      <protection locked="0"/>
    </xf>
    <xf numFmtId="0" fontId="5" fillId="3" borderId="27" xfId="0" applyFont="1" applyFill="1" applyBorder="1" applyAlignment="1" applyProtection="1">
      <alignment horizontal="center" vertical="center"/>
      <protection locked="0"/>
    </xf>
    <xf numFmtId="0" fontId="5" fillId="3" borderId="63" xfId="0" applyFont="1" applyFill="1" applyBorder="1" applyAlignment="1" applyProtection="1">
      <alignment horizontal="center" vertical="center"/>
      <protection locked="0"/>
    </xf>
    <xf numFmtId="0" fontId="5" fillId="12" borderId="85" xfId="0" applyFont="1" applyFill="1" applyBorder="1" applyAlignment="1" applyProtection="1">
      <alignment horizontal="center" vertical="center"/>
      <protection locked="0"/>
    </xf>
    <xf numFmtId="0" fontId="5" fillId="12" borderId="83" xfId="0" applyFont="1" applyFill="1" applyBorder="1" applyAlignment="1" applyProtection="1">
      <alignment horizontal="center" vertical="center"/>
      <protection locked="0"/>
    </xf>
    <xf numFmtId="38" fontId="0" fillId="3" borderId="19" xfId="3" applyNumberFormat="1" applyFont="1" applyFill="1" applyBorder="1" applyAlignment="1" applyProtection="1">
      <alignment horizontal="right"/>
      <protection locked="0"/>
    </xf>
    <xf numFmtId="38" fontId="0" fillId="3" borderId="84" xfId="3" applyNumberFormat="1" applyFont="1" applyFill="1" applyBorder="1" applyAlignment="1" applyProtection="1">
      <alignment horizontal="right"/>
      <protection locked="0"/>
    </xf>
    <xf numFmtId="6" fontId="0" fillId="2" borderId="19" xfId="3" applyNumberFormat="1" applyFont="1" applyFill="1" applyBorder="1" applyAlignment="1" applyProtection="1">
      <alignment horizontal="right"/>
      <protection locked="0"/>
    </xf>
    <xf numFmtId="6" fontId="0" fillId="2" borderId="84" xfId="3" applyNumberFormat="1" applyFont="1" applyFill="1" applyBorder="1" applyAlignment="1" applyProtection="1">
      <alignment horizontal="right"/>
      <protection locked="0"/>
    </xf>
    <xf numFmtId="176" fontId="9" fillId="2" borderId="19" xfId="0" applyNumberFormat="1" applyFont="1" applyFill="1" applyBorder="1" applyAlignment="1" applyProtection="1">
      <alignment horizontal="right"/>
      <protection locked="0"/>
    </xf>
    <xf numFmtId="176" fontId="9" fillId="2" borderId="25" xfId="0" applyNumberFormat="1" applyFont="1" applyFill="1" applyBorder="1" applyAlignment="1" applyProtection="1">
      <alignment horizontal="right"/>
      <protection locked="0"/>
    </xf>
    <xf numFmtId="0" fontId="12" fillId="12" borderId="19" xfId="0" applyNumberFormat="1" applyFont="1" applyFill="1" applyBorder="1" applyAlignment="1" applyProtection="1">
      <alignment horizontal="right"/>
      <protection locked="0"/>
    </xf>
    <xf numFmtId="0" fontId="12" fillId="12" borderId="25" xfId="0" applyNumberFormat="1" applyFont="1" applyFill="1" applyBorder="1" applyAlignment="1" applyProtection="1">
      <alignment horizontal="right"/>
      <protection locked="0"/>
    </xf>
    <xf numFmtId="197" fontId="10" fillId="0" borderId="23" xfId="0" applyNumberFormat="1" applyFont="1" applyBorder="1" applyAlignment="1" applyProtection="1">
      <alignment horizontal="right"/>
      <protection hidden="1"/>
    </xf>
    <xf numFmtId="197" fontId="10" fillId="0" borderId="23" xfId="0" applyNumberFormat="1" applyFont="1" applyBorder="1" applyAlignment="1" applyProtection="1">
      <alignment horizontal="left"/>
      <protection locked="0" hidden="1"/>
    </xf>
    <xf numFmtId="0" fontId="43" fillId="7" borderId="26" xfId="0" applyFont="1" applyFill="1" applyBorder="1" applyAlignment="1" applyProtection="1">
      <alignment horizontal="center" vertical="center"/>
      <protection locked="0"/>
    </xf>
    <xf numFmtId="0" fontId="40" fillId="0" borderId="19" xfId="0" applyFont="1" applyBorder="1" applyAlignment="1" applyProtection="1">
      <alignment horizontal="center"/>
      <protection hidden="1"/>
    </xf>
    <xf numFmtId="0" fontId="40" fillId="0" borderId="25" xfId="0" applyFont="1" applyBorder="1" applyAlignment="1" applyProtection="1">
      <alignment horizontal="center"/>
      <protection hidden="1"/>
    </xf>
    <xf numFmtId="0" fontId="45" fillId="0" borderId="19" xfId="0" applyFont="1" applyBorder="1" applyAlignment="1" applyProtection="1">
      <alignment horizontal="center"/>
      <protection locked="0"/>
    </xf>
    <xf numFmtId="0" fontId="45" fillId="0" borderId="25" xfId="0" applyFont="1" applyBorder="1" applyAlignment="1" applyProtection="1">
      <alignment horizontal="center"/>
      <protection locked="0"/>
    </xf>
    <xf numFmtId="0" fontId="55" fillId="10" borderId="3" xfId="0" applyNumberFormat="1" applyFont="1" applyFill="1" applyBorder="1" applyAlignment="1" applyProtection="1">
      <alignment horizontal="center"/>
      <protection locked="0"/>
    </xf>
    <xf numFmtId="0" fontId="27" fillId="2" borderId="19" xfId="0" applyFont="1" applyFill="1" applyBorder="1" applyAlignment="1" applyProtection="1">
      <alignment horizontal="center" vertical="center"/>
      <protection locked="0"/>
    </xf>
    <xf numFmtId="0" fontId="27" fillId="2" borderId="26"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7" borderId="26" xfId="0" applyFont="1" applyFill="1" applyBorder="1" applyAlignment="1" applyProtection="1">
      <alignment horizontal="center"/>
      <protection hidden="1"/>
    </xf>
    <xf numFmtId="179" fontId="5" fillId="0" borderId="3" xfId="0" applyNumberFormat="1" applyFont="1" applyBorder="1" applyAlignment="1" applyProtection="1">
      <alignment horizontal="right"/>
      <protection hidden="1"/>
    </xf>
    <xf numFmtId="0" fontId="8" fillId="7" borderId="19" xfId="0" applyFont="1" applyFill="1" applyBorder="1" applyAlignment="1" applyProtection="1">
      <alignment horizontal="center"/>
      <protection hidden="1"/>
    </xf>
    <xf numFmtId="0" fontId="8" fillId="7" borderId="26" xfId="0" applyFont="1" applyFill="1" applyBorder="1" applyAlignment="1" applyProtection="1">
      <alignment horizontal="center"/>
      <protection hidden="1"/>
    </xf>
    <xf numFmtId="0" fontId="0" fillId="0" borderId="19" xfId="0" applyBorder="1" applyAlignment="1" applyProtection="1">
      <alignment horizontal="center"/>
      <protection locked="0"/>
    </xf>
    <xf numFmtId="0" fontId="0" fillId="0" borderId="25" xfId="0" applyBorder="1" applyAlignment="1" applyProtection="1">
      <alignment horizontal="center"/>
      <protection locked="0"/>
    </xf>
    <xf numFmtId="0" fontId="0" fillId="3" borderId="19" xfId="0" applyFill="1" applyBorder="1" applyAlignment="1" applyProtection="1">
      <alignment horizontal="right"/>
      <protection hidden="1"/>
    </xf>
    <xf numFmtId="0" fontId="0" fillId="3" borderId="25" xfId="0" applyFill="1" applyBorder="1" applyAlignment="1" applyProtection="1">
      <alignment horizontal="right"/>
      <protection hidden="1"/>
    </xf>
    <xf numFmtId="179" fontId="5" fillId="2" borderId="3" xfId="0" applyNumberFormat="1" applyFont="1" applyFill="1" applyBorder="1" applyAlignment="1" applyProtection="1">
      <alignment horizontal="right"/>
      <protection hidden="1"/>
    </xf>
    <xf numFmtId="0" fontId="0" fillId="3" borderId="19" xfId="0" applyFill="1" applyBorder="1" applyAlignment="1" applyProtection="1">
      <alignment horizontal="center"/>
      <protection locked="0"/>
    </xf>
    <xf numFmtId="0" fontId="0" fillId="3" borderId="25" xfId="0" applyFill="1" applyBorder="1" applyAlignment="1" applyProtection="1">
      <alignment horizontal="center"/>
      <protection locked="0"/>
    </xf>
    <xf numFmtId="179" fontId="6" fillId="0" borderId="21" xfId="0" applyNumberFormat="1" applyFont="1" applyBorder="1" applyAlignment="1" applyProtection="1">
      <alignment horizontal="center" vertical="center" textRotation="255"/>
      <protection locked="0"/>
    </xf>
    <xf numFmtId="179" fontId="6" fillId="0" borderId="6" xfId="0" applyNumberFormat="1" applyFont="1" applyBorder="1" applyAlignment="1" applyProtection="1">
      <alignment horizontal="center" vertical="center" textRotation="255"/>
      <protection locked="0"/>
    </xf>
    <xf numFmtId="179" fontId="6" fillId="0" borderId="17" xfId="0" applyNumberFormat="1" applyFont="1" applyBorder="1" applyAlignment="1" applyProtection="1">
      <alignment horizontal="center" vertical="center" textRotation="255"/>
      <protection locked="0"/>
    </xf>
    <xf numFmtId="181" fontId="6" fillId="7" borderId="26" xfId="0" applyNumberFormat="1" applyFont="1" applyFill="1" applyBorder="1" applyAlignment="1" applyProtection="1">
      <alignment horizontal="right"/>
      <protection hidden="1"/>
    </xf>
    <xf numFmtId="179" fontId="5" fillId="0" borderId="86" xfId="0" applyNumberFormat="1" applyFont="1" applyBorder="1" applyAlignment="1" applyProtection="1">
      <alignment horizontal="center" vertical="center" wrapText="1"/>
      <protection locked="0"/>
    </xf>
    <xf numFmtId="179" fontId="6" fillId="0" borderId="3" xfId="0" applyNumberFormat="1" applyFont="1" applyBorder="1" applyAlignment="1" applyProtection="1">
      <alignment horizontal="center" vertical="center" textRotation="255"/>
      <protection locked="0"/>
    </xf>
    <xf numFmtId="179" fontId="4" fillId="0" borderId="19" xfId="0" applyNumberFormat="1" applyFont="1" applyBorder="1" applyAlignment="1" applyProtection="1">
      <alignment horizontal="right"/>
      <protection locked="0"/>
    </xf>
    <xf numFmtId="179" fontId="4" fillId="0" borderId="25" xfId="0" applyNumberFormat="1" applyFont="1" applyBorder="1" applyAlignment="1" applyProtection="1">
      <alignment horizontal="right"/>
      <protection locked="0"/>
    </xf>
    <xf numFmtId="179" fontId="6" fillId="6" borderId="19" xfId="0" applyNumberFormat="1" applyFont="1" applyFill="1" applyBorder="1" applyAlignment="1" applyProtection="1">
      <alignment horizontal="center"/>
      <protection locked="0"/>
    </xf>
    <xf numFmtId="179" fontId="6" fillId="6" borderId="26" xfId="0" applyNumberFormat="1" applyFont="1" applyFill="1" applyBorder="1" applyAlignment="1" applyProtection="1">
      <alignment horizontal="center"/>
      <protection locked="0"/>
    </xf>
    <xf numFmtId="0" fontId="6" fillId="8" borderId="26" xfId="0" applyFont="1" applyFill="1" applyBorder="1" applyAlignment="1" applyProtection="1">
      <alignment horizontal="center"/>
      <protection locked="0"/>
    </xf>
    <xf numFmtId="179" fontId="6" fillId="0" borderId="3" xfId="0" applyNumberFormat="1" applyFont="1" applyBorder="1" applyAlignment="1" applyProtection="1">
      <alignment horizontal="center"/>
      <protection locked="0"/>
    </xf>
    <xf numFmtId="179" fontId="5" fillId="0" borderId="87" xfId="0" applyNumberFormat="1" applyFont="1" applyBorder="1" applyAlignment="1" applyProtection="1">
      <alignment horizontal="left" vertical="center" wrapText="1"/>
      <protection locked="0"/>
    </xf>
    <xf numFmtId="176" fontId="9" fillId="0" borderId="3" xfId="0" applyNumberFormat="1" applyFont="1" applyBorder="1" applyAlignment="1" applyProtection="1">
      <alignment horizontal="left"/>
      <protection locked="0"/>
    </xf>
    <xf numFmtId="176" fontId="9" fillId="2" borderId="3" xfId="0" applyNumberFormat="1" applyFont="1" applyFill="1" applyBorder="1" applyAlignment="1" applyProtection="1">
      <alignment horizontal="left"/>
      <protection locked="0"/>
    </xf>
    <xf numFmtId="176" fontId="6" fillId="2" borderId="3" xfId="0" applyNumberFormat="1" applyFont="1" applyFill="1" applyBorder="1" applyAlignment="1" applyProtection="1">
      <alignment horizontal="left"/>
      <protection locked="0"/>
    </xf>
    <xf numFmtId="179" fontId="4" fillId="0" borderId="19" xfId="0" applyNumberFormat="1" applyFont="1" applyBorder="1" applyAlignment="1" applyProtection="1">
      <alignment horizontal="center"/>
      <protection locked="0"/>
    </xf>
    <xf numFmtId="179" fontId="4" fillId="0" borderId="25" xfId="0" applyNumberFormat="1" applyFont="1" applyBorder="1" applyAlignment="1" applyProtection="1">
      <alignment horizontal="center"/>
      <protection locked="0"/>
    </xf>
    <xf numFmtId="0" fontId="8" fillId="0" borderId="17" xfId="0" applyNumberFormat="1" applyFont="1" applyBorder="1" applyAlignment="1" applyProtection="1">
      <alignment horizontal="right"/>
      <protection hidden="1"/>
    </xf>
    <xf numFmtId="0" fontId="2" fillId="0" borderId="88" xfId="0" applyNumberFormat="1" applyFont="1" applyBorder="1" applyAlignment="1" applyProtection="1">
      <alignment horizontal="center" vertical="center"/>
      <protection hidden="1"/>
    </xf>
    <xf numFmtId="0" fontId="2" fillId="0" borderId="89" xfId="0" applyNumberFormat="1" applyFont="1" applyBorder="1" applyAlignment="1" applyProtection="1">
      <alignment horizontal="center" vertical="center"/>
      <protection hidden="1"/>
    </xf>
    <xf numFmtId="0" fontId="2" fillId="0" borderId="90" xfId="0" applyNumberFormat="1" applyFont="1" applyBorder="1" applyAlignment="1" applyProtection="1">
      <alignment horizontal="center" vertical="center"/>
      <protection hidden="1"/>
    </xf>
    <xf numFmtId="0" fontId="2" fillId="0" borderId="91" xfId="0" applyNumberFormat="1" applyFont="1" applyBorder="1" applyAlignment="1" applyProtection="1">
      <alignment horizontal="center" vertical="center"/>
      <protection hidden="1"/>
    </xf>
    <xf numFmtId="0" fontId="2" fillId="0" borderId="92" xfId="0" applyNumberFormat="1" applyFont="1" applyBorder="1" applyAlignment="1" applyProtection="1">
      <alignment horizontal="center" vertical="center"/>
      <protection hidden="1"/>
    </xf>
    <xf numFmtId="0" fontId="2" fillId="0" borderId="93" xfId="0" applyNumberFormat="1" applyFont="1" applyBorder="1" applyAlignment="1" applyProtection="1">
      <alignment horizontal="center" vertical="center"/>
      <protection hidden="1"/>
    </xf>
    <xf numFmtId="0" fontId="5" fillId="2" borderId="19" xfId="0" applyNumberFormat="1" applyFont="1" applyFill="1" applyBorder="1" applyAlignment="1" applyProtection="1">
      <alignment horizontal="right"/>
      <protection locked="0"/>
    </xf>
    <xf numFmtId="0" fontId="5" fillId="2" borderId="26" xfId="0" applyNumberFormat="1" applyFont="1" applyFill="1" applyBorder="1" applyAlignment="1" applyProtection="1">
      <alignment horizontal="right"/>
      <protection locked="0"/>
    </xf>
    <xf numFmtId="0" fontId="5" fillId="2" borderId="25" xfId="0" applyNumberFormat="1" applyFont="1" applyFill="1" applyBorder="1" applyAlignment="1" applyProtection="1">
      <alignment horizontal="right"/>
      <protection locked="0"/>
    </xf>
    <xf numFmtId="0" fontId="10" fillId="2" borderId="29" xfId="0" applyNumberFormat="1" applyFont="1" applyFill="1" applyBorder="1" applyAlignment="1" applyProtection="1">
      <alignment horizontal="right" vertical="center"/>
      <protection locked="0"/>
    </xf>
    <xf numFmtId="0" fontId="10" fillId="2" borderId="31" xfId="0" applyNumberFormat="1" applyFont="1" applyFill="1" applyBorder="1" applyAlignment="1" applyProtection="1">
      <alignment horizontal="right" vertical="center"/>
      <protection locked="0"/>
    </xf>
    <xf numFmtId="0" fontId="10" fillId="2" borderId="63" xfId="0" applyNumberFormat="1" applyFont="1" applyFill="1" applyBorder="1" applyAlignment="1" applyProtection="1">
      <alignment horizontal="right" vertical="center"/>
      <protection locked="0"/>
    </xf>
    <xf numFmtId="178" fontId="8" fillId="0" borderId="17" xfId="0" applyNumberFormat="1" applyFont="1" applyBorder="1" applyAlignment="1" applyProtection="1">
      <alignment horizontal="right"/>
      <protection hidden="1"/>
    </xf>
    <xf numFmtId="176" fontId="2" fillId="0" borderId="88" xfId="0" applyNumberFormat="1" applyFont="1" applyBorder="1" applyAlignment="1" applyProtection="1">
      <alignment horizontal="center" vertical="center"/>
      <protection hidden="1"/>
    </xf>
    <xf numFmtId="176" fontId="2" fillId="0" borderId="89" xfId="0" applyNumberFormat="1" applyFont="1" applyBorder="1" applyAlignment="1" applyProtection="1">
      <alignment horizontal="center" vertical="center"/>
      <protection hidden="1"/>
    </xf>
    <xf numFmtId="176" fontId="2" fillId="0" borderId="90" xfId="0" applyNumberFormat="1" applyFont="1" applyBorder="1" applyAlignment="1" applyProtection="1">
      <alignment horizontal="center" vertical="center"/>
      <protection hidden="1"/>
    </xf>
    <xf numFmtId="176" fontId="2" fillId="0" borderId="91" xfId="0" applyNumberFormat="1" applyFont="1" applyBorder="1" applyAlignment="1" applyProtection="1">
      <alignment horizontal="center" vertical="center"/>
      <protection hidden="1"/>
    </xf>
    <xf numFmtId="176" fontId="2" fillId="0" borderId="92" xfId="0" applyNumberFormat="1" applyFont="1" applyBorder="1" applyAlignment="1" applyProtection="1">
      <alignment horizontal="center" vertical="center"/>
      <protection hidden="1"/>
    </xf>
    <xf numFmtId="176" fontId="2" fillId="0" borderId="93" xfId="0" applyNumberFormat="1" applyFont="1" applyBorder="1" applyAlignment="1" applyProtection="1">
      <alignment horizontal="center" vertical="center"/>
      <protection hidden="1"/>
    </xf>
    <xf numFmtId="176" fontId="5" fillId="0" borderId="19" xfId="0" applyNumberFormat="1" applyFont="1" applyBorder="1" applyAlignment="1" applyProtection="1">
      <alignment horizontal="right"/>
      <protection locked="0"/>
    </xf>
    <xf numFmtId="176" fontId="5" fillId="0" borderId="26" xfId="0" applyNumberFormat="1" applyFont="1" applyBorder="1" applyAlignment="1" applyProtection="1">
      <alignment horizontal="right"/>
      <protection locked="0"/>
    </xf>
    <xf numFmtId="176" fontId="5" fillId="0" borderId="25" xfId="0" applyNumberFormat="1" applyFont="1" applyBorder="1" applyAlignment="1" applyProtection="1">
      <alignment horizontal="right"/>
      <protection locked="0"/>
    </xf>
    <xf numFmtId="176" fontId="10" fillId="0" borderId="29" xfId="0" applyNumberFormat="1" applyFont="1" applyBorder="1" applyAlignment="1" applyProtection="1">
      <alignment horizontal="right" vertical="center"/>
      <protection locked="0"/>
    </xf>
    <xf numFmtId="176" fontId="10" fillId="0" borderId="31" xfId="0" applyNumberFormat="1" applyFont="1" applyBorder="1" applyAlignment="1" applyProtection="1">
      <alignment horizontal="right" vertical="center"/>
      <protection locked="0"/>
    </xf>
    <xf numFmtId="176" fontId="10" fillId="0" borderId="63" xfId="0" applyNumberFormat="1" applyFont="1" applyBorder="1" applyAlignment="1" applyProtection="1">
      <alignment horizontal="right" vertical="center"/>
      <protection locked="0"/>
    </xf>
  </cellXfs>
  <cellStyles count="5">
    <cellStyle name="パーセント" xfId="1" builtinId="5"/>
    <cellStyle name="ハイパーリンク" xfId="2" builtinId="8"/>
    <cellStyle name="桁区切り" xfId="3" builtinId="6"/>
    <cellStyle name="通貨" xfId="4" builtinId="7"/>
    <cellStyle name="標準" xfId="0" builtinId="0"/>
  </cellStyles>
  <dxfs count="10">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A5FB4F"/>
      <rgbColor rgb="000000FF"/>
      <rgbColor rgb="00FFFF7B"/>
      <rgbColor rgb="00FF00FF"/>
      <rgbColor rgb="0000FFFF"/>
      <rgbColor rgb="00800000"/>
      <rgbColor rgb="00008000"/>
      <rgbColor rgb="00000080"/>
      <rgbColor rgb="00808000"/>
      <rgbColor rgb="00800080"/>
      <rgbColor rgb="00008080"/>
      <rgbColor rgb="00B2B2B2"/>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5FFFF"/>
      <rgbColor rgb="00D9FFD9"/>
      <rgbColor rgb="00FFFFC7"/>
      <rgbColor rgb="00DCFDB3"/>
      <rgbColor rgb="00FFE1FF"/>
      <rgbColor rgb="00FFCCFF"/>
      <rgbColor rgb="00FFCC99"/>
      <rgbColor rgb="003366FF"/>
      <rgbColor rgb="0033CCCC"/>
      <rgbColor rgb="00D0FC96"/>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U$11" lockText="1" noThreeD="1"/>
</file>

<file path=xl/ctrlProps/ctrlProp2.xml><?xml version="1.0" encoding="utf-8"?>
<formControlPr xmlns="http://schemas.microsoft.com/office/spreadsheetml/2009/9/main" objectType="CheckBox" fmlaLink="$U$12" lockText="1" noThreeD="1"/>
</file>

<file path=xl/ctrlProps/ctrlProp3.xml><?xml version="1.0" encoding="utf-8"?>
<formControlPr xmlns="http://schemas.microsoft.com/office/spreadsheetml/2009/9/main" objectType="CheckBox" fmlaLink="$U$18" lockText="1" noThreeD="1"/>
</file>

<file path=xl/ctrlProps/ctrlProp4.xml><?xml version="1.0" encoding="utf-8"?>
<formControlPr xmlns="http://schemas.microsoft.com/office/spreadsheetml/2009/9/main" objectType="CheckBox" fmlaLink="$U$19" lockText="1" noThreeD="1"/>
</file>

<file path=xl/drawings/drawing1.xml><?xml version="1.0" encoding="utf-8"?>
<xdr:wsDr xmlns:xdr="http://schemas.openxmlformats.org/drawingml/2006/spreadsheetDrawing" xmlns:a="http://schemas.openxmlformats.org/drawingml/2006/main">
  <xdr:twoCellAnchor>
    <xdr:from>
      <xdr:col>0</xdr:col>
      <xdr:colOff>0</xdr:colOff>
      <xdr:row>22</xdr:row>
      <xdr:rowOff>66675</xdr:rowOff>
    </xdr:from>
    <xdr:to>
      <xdr:col>0</xdr:col>
      <xdr:colOff>0</xdr:colOff>
      <xdr:row>22</xdr:row>
      <xdr:rowOff>161925</xdr:rowOff>
    </xdr:to>
    <xdr:sp macro="" textlink="">
      <xdr:nvSpPr>
        <xdr:cNvPr id="2063" name="WordArt 15"/>
        <xdr:cNvSpPr>
          <a:spLocks noChangeArrowheads="1" noChangeShapeType="1" noTextEdit="1"/>
        </xdr:cNvSpPr>
      </xdr:nvSpPr>
      <xdr:spPr bwMode="auto">
        <a:xfrm rot="5402058">
          <a:off x="-47625" y="4381500"/>
          <a:ext cx="95250" cy="0"/>
        </a:xfrm>
        <a:prstGeom prst="rect">
          <a:avLst/>
        </a:prstGeom>
      </xdr:spPr>
      <xdr:txBody>
        <a:bodyPr wrap="none" fromWordArt="1">
          <a:prstTxWarp prst="textPlain">
            <a:avLst>
              <a:gd name="adj" fmla="val 50000"/>
            </a:avLst>
          </a:prstTxWarp>
        </a:bodyPr>
        <a:lstStyle/>
        <a:p>
          <a:pPr algn="ctr" rtl="0"/>
          <a:r>
            <a:rPr lang="ja-JP" altLang="en-US" sz="3600" kern="10" spc="0">
              <a:ln w="9525">
                <a:solidFill>
                  <a:srgbClr val="000000"/>
                </a:solidFill>
                <a:round/>
                <a:headEnd/>
                <a:tailEnd/>
              </a:ln>
              <a:solidFill>
                <a:srgbClr val="333333"/>
              </a:solidFill>
              <a:effectLst/>
              <a:latin typeface="ＭＳ Ｐゴシック"/>
              <a:ea typeface="ＭＳ Ｐゴシック"/>
            </a:rPr>
            <a:t>▲</a:t>
          </a:r>
        </a:p>
      </xdr:txBody>
    </xdr:sp>
    <xdr:clientData/>
  </xdr:twoCellAnchor>
  <xdr:twoCellAnchor>
    <xdr:from>
      <xdr:col>0</xdr:col>
      <xdr:colOff>0</xdr:colOff>
      <xdr:row>22</xdr:row>
      <xdr:rowOff>57150</xdr:rowOff>
    </xdr:from>
    <xdr:to>
      <xdr:col>0</xdr:col>
      <xdr:colOff>0</xdr:colOff>
      <xdr:row>22</xdr:row>
      <xdr:rowOff>152400</xdr:rowOff>
    </xdr:to>
    <xdr:sp macro="" textlink="">
      <xdr:nvSpPr>
        <xdr:cNvPr id="2064" name="WordArt 16"/>
        <xdr:cNvSpPr>
          <a:spLocks noChangeArrowheads="1" noChangeShapeType="1" noTextEdit="1"/>
        </xdr:cNvSpPr>
      </xdr:nvSpPr>
      <xdr:spPr bwMode="auto">
        <a:xfrm rot="-5396105">
          <a:off x="-47625" y="4371975"/>
          <a:ext cx="95250" cy="0"/>
        </a:xfrm>
        <a:prstGeom prst="rect">
          <a:avLst/>
        </a:prstGeom>
      </xdr:spPr>
      <xdr:txBody>
        <a:bodyPr wrap="none" fromWordArt="1">
          <a:prstTxWarp prst="textPlain">
            <a:avLst>
              <a:gd name="adj" fmla="val 50000"/>
            </a:avLst>
          </a:prstTxWarp>
        </a:bodyPr>
        <a:lstStyle/>
        <a:p>
          <a:pPr algn="ctr" rtl="0"/>
          <a:r>
            <a:rPr lang="ja-JP" altLang="en-US" sz="3600" kern="10" spc="0">
              <a:ln w="9525">
                <a:solidFill>
                  <a:srgbClr val="000000"/>
                </a:solidFill>
                <a:round/>
                <a:headEnd/>
                <a:tailEnd/>
              </a:ln>
              <a:solidFill>
                <a:srgbClr val="333333"/>
              </a:solidFill>
              <a:effectLst/>
              <a:latin typeface="ＭＳ Ｐゴシック"/>
              <a:ea typeface="ＭＳ Ｐゴシック"/>
            </a:rPr>
            <a:t>▲</a:t>
          </a:r>
        </a:p>
      </xdr:txBody>
    </xdr:sp>
    <xdr:clientData/>
  </xdr:twoCellAnchor>
  <xdr:twoCellAnchor>
    <xdr:from>
      <xdr:col>0</xdr:col>
      <xdr:colOff>0</xdr:colOff>
      <xdr:row>22</xdr:row>
      <xdr:rowOff>66675</xdr:rowOff>
    </xdr:from>
    <xdr:to>
      <xdr:col>0</xdr:col>
      <xdr:colOff>0</xdr:colOff>
      <xdr:row>22</xdr:row>
      <xdr:rowOff>161925</xdr:rowOff>
    </xdr:to>
    <xdr:sp macro="" textlink="">
      <xdr:nvSpPr>
        <xdr:cNvPr id="2065" name="WordArt 17"/>
        <xdr:cNvSpPr>
          <a:spLocks noChangeArrowheads="1" noChangeShapeType="1" noTextEdit="1"/>
        </xdr:cNvSpPr>
      </xdr:nvSpPr>
      <xdr:spPr bwMode="auto">
        <a:xfrm rot="5402058">
          <a:off x="-47625" y="4381500"/>
          <a:ext cx="95250" cy="0"/>
        </a:xfrm>
        <a:prstGeom prst="rect">
          <a:avLst/>
        </a:prstGeom>
      </xdr:spPr>
      <xdr:txBody>
        <a:bodyPr wrap="none" fromWordArt="1">
          <a:prstTxWarp prst="textPlain">
            <a:avLst>
              <a:gd name="adj" fmla="val 50000"/>
            </a:avLst>
          </a:prstTxWarp>
        </a:bodyPr>
        <a:lstStyle/>
        <a:p>
          <a:pPr algn="ctr" rtl="0"/>
          <a:r>
            <a:rPr lang="ja-JP" altLang="en-US" sz="3600" kern="10" spc="0">
              <a:ln w="9525">
                <a:solidFill>
                  <a:srgbClr val="000000"/>
                </a:solidFill>
                <a:round/>
                <a:headEnd/>
                <a:tailEnd/>
              </a:ln>
              <a:solidFill>
                <a:srgbClr val="333333"/>
              </a:solidFill>
              <a:effectLst/>
              <a:latin typeface="ＭＳ Ｐゴシック"/>
              <a:ea typeface="ＭＳ Ｐゴシック"/>
            </a:rPr>
            <a:t>▲</a:t>
          </a:r>
        </a:p>
      </xdr:txBody>
    </xdr:sp>
    <xdr:clientData/>
  </xdr:twoCellAnchor>
  <xdr:twoCellAnchor>
    <xdr:from>
      <xdr:col>0</xdr:col>
      <xdr:colOff>0</xdr:colOff>
      <xdr:row>22</xdr:row>
      <xdr:rowOff>57150</xdr:rowOff>
    </xdr:from>
    <xdr:to>
      <xdr:col>0</xdr:col>
      <xdr:colOff>0</xdr:colOff>
      <xdr:row>22</xdr:row>
      <xdr:rowOff>152400</xdr:rowOff>
    </xdr:to>
    <xdr:sp macro="" textlink="">
      <xdr:nvSpPr>
        <xdr:cNvPr id="2066" name="WordArt 18"/>
        <xdr:cNvSpPr>
          <a:spLocks noChangeArrowheads="1" noChangeShapeType="1" noTextEdit="1"/>
        </xdr:cNvSpPr>
      </xdr:nvSpPr>
      <xdr:spPr bwMode="auto">
        <a:xfrm rot="-5396105">
          <a:off x="-47625" y="4371975"/>
          <a:ext cx="95250" cy="0"/>
        </a:xfrm>
        <a:prstGeom prst="rect">
          <a:avLst/>
        </a:prstGeom>
      </xdr:spPr>
      <xdr:txBody>
        <a:bodyPr wrap="none" fromWordArt="1">
          <a:prstTxWarp prst="textPlain">
            <a:avLst>
              <a:gd name="adj" fmla="val 50000"/>
            </a:avLst>
          </a:prstTxWarp>
        </a:bodyPr>
        <a:lstStyle/>
        <a:p>
          <a:pPr algn="ctr" rtl="0"/>
          <a:r>
            <a:rPr lang="ja-JP" altLang="en-US" sz="3600" kern="10" spc="0">
              <a:ln w="9525">
                <a:solidFill>
                  <a:srgbClr val="000000"/>
                </a:solidFill>
                <a:round/>
                <a:headEnd/>
                <a:tailEnd/>
              </a:ln>
              <a:solidFill>
                <a:srgbClr val="333333"/>
              </a:solidFill>
              <a:effectLst/>
              <a:latin typeface="ＭＳ Ｐゴシック"/>
              <a:ea typeface="ＭＳ Ｐゴシック"/>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28575</xdr:colOff>
          <xdr:row>9</xdr:row>
          <xdr:rowOff>152400</xdr:rowOff>
        </xdr:from>
        <xdr:to>
          <xdr:col>22</xdr:col>
          <xdr:colOff>66675</xdr:colOff>
          <xdr:row>11</xdr:row>
          <xdr:rowOff>19050</xdr:rowOff>
        </xdr:to>
        <xdr:sp macro="" textlink="">
          <xdr:nvSpPr>
            <xdr:cNvPr id="7315" name="Check Box 147" hidden="1">
              <a:extLst>
                <a:ext uri="{63B3BB69-23CF-44E3-9099-C40C66FF867C}">
                  <a14:compatExt spid="_x0000_s7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152400</xdr:rowOff>
        </xdr:from>
        <xdr:to>
          <xdr:col>22</xdr:col>
          <xdr:colOff>66675</xdr:colOff>
          <xdr:row>12</xdr:row>
          <xdr:rowOff>19050</xdr:rowOff>
        </xdr:to>
        <xdr:sp macro="" textlink="">
          <xdr:nvSpPr>
            <xdr:cNvPr id="7316" name="Check Box 148" hidden="1">
              <a:extLst>
                <a:ext uri="{63B3BB69-23CF-44E3-9099-C40C66FF867C}">
                  <a14:compatExt spid="_x0000_s7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16</xdr:row>
          <xdr:rowOff>152400</xdr:rowOff>
        </xdr:from>
        <xdr:to>
          <xdr:col>22</xdr:col>
          <xdr:colOff>66675</xdr:colOff>
          <xdr:row>18</xdr:row>
          <xdr:rowOff>19050</xdr:rowOff>
        </xdr:to>
        <xdr:sp macro="" textlink="">
          <xdr:nvSpPr>
            <xdr:cNvPr id="7318" name="Check Box 150" hidden="1">
              <a:extLst>
                <a:ext uri="{63B3BB69-23CF-44E3-9099-C40C66FF867C}">
                  <a14:compatExt spid="_x0000_s7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17</xdr:row>
          <xdr:rowOff>152400</xdr:rowOff>
        </xdr:from>
        <xdr:to>
          <xdr:col>22</xdr:col>
          <xdr:colOff>66675</xdr:colOff>
          <xdr:row>19</xdr:row>
          <xdr:rowOff>19050</xdr:rowOff>
        </xdr:to>
        <xdr:sp macro="" textlink="">
          <xdr:nvSpPr>
            <xdr:cNvPr id="7319" name="Check Box 151" hidden="1">
              <a:extLst>
                <a:ext uri="{63B3BB69-23CF-44E3-9099-C40C66FF867C}">
                  <a14:compatExt spid="_x0000_s731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20</xdr:col>
      <xdr:colOff>28575</xdr:colOff>
      <xdr:row>2</xdr:row>
      <xdr:rowOff>38100</xdr:rowOff>
    </xdr:from>
    <xdr:to>
      <xdr:col>20</xdr:col>
      <xdr:colOff>161925</xdr:colOff>
      <xdr:row>2</xdr:row>
      <xdr:rowOff>161925</xdr:rowOff>
    </xdr:to>
    <xdr:sp macro="" textlink="">
      <xdr:nvSpPr>
        <xdr:cNvPr id="5130" name="AutoShape 10"/>
        <xdr:cNvSpPr>
          <a:spLocks noChangeArrowheads="1"/>
        </xdr:cNvSpPr>
      </xdr:nvSpPr>
      <xdr:spPr bwMode="auto">
        <a:xfrm>
          <a:off x="6800850" y="381000"/>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3</xdr:row>
      <xdr:rowOff>19050</xdr:rowOff>
    </xdr:from>
    <xdr:to>
      <xdr:col>20</xdr:col>
      <xdr:colOff>161925</xdr:colOff>
      <xdr:row>3</xdr:row>
      <xdr:rowOff>142875</xdr:rowOff>
    </xdr:to>
    <xdr:sp macro="" textlink="">
      <xdr:nvSpPr>
        <xdr:cNvPr id="5131" name="AutoShape 11"/>
        <xdr:cNvSpPr>
          <a:spLocks noChangeArrowheads="1"/>
        </xdr:cNvSpPr>
      </xdr:nvSpPr>
      <xdr:spPr bwMode="auto">
        <a:xfrm>
          <a:off x="6800850" y="552450"/>
          <a:ext cx="133350" cy="123825"/>
        </a:xfrm>
        <a:prstGeom prst="star5">
          <a:avLst/>
        </a:prstGeom>
        <a:solidFill>
          <a:srgbClr val="A5FB4F"/>
        </a:solidFill>
        <a:ln w="9525">
          <a:solidFill>
            <a:srgbClr val="000000"/>
          </a:solidFill>
          <a:miter lim="800000"/>
          <a:headEnd/>
          <a:tailEnd/>
        </a:ln>
      </xdr:spPr>
      <xdr:txBody>
        <a:bodyP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28575</xdr:colOff>
      <xdr:row>2</xdr:row>
      <xdr:rowOff>38100</xdr:rowOff>
    </xdr:from>
    <xdr:to>
      <xdr:col>20</xdr:col>
      <xdr:colOff>161925</xdr:colOff>
      <xdr:row>2</xdr:row>
      <xdr:rowOff>161925</xdr:rowOff>
    </xdr:to>
    <xdr:sp macro="" textlink="">
      <xdr:nvSpPr>
        <xdr:cNvPr id="10241" name="AutoShape 1"/>
        <xdr:cNvSpPr>
          <a:spLocks noChangeArrowheads="1"/>
        </xdr:cNvSpPr>
      </xdr:nvSpPr>
      <xdr:spPr bwMode="auto">
        <a:xfrm>
          <a:off x="6800850" y="381000"/>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3</xdr:row>
      <xdr:rowOff>38100</xdr:rowOff>
    </xdr:from>
    <xdr:to>
      <xdr:col>20</xdr:col>
      <xdr:colOff>161925</xdr:colOff>
      <xdr:row>3</xdr:row>
      <xdr:rowOff>161925</xdr:rowOff>
    </xdr:to>
    <xdr:sp macro="" textlink="">
      <xdr:nvSpPr>
        <xdr:cNvPr id="10242" name="AutoShape 2"/>
        <xdr:cNvSpPr>
          <a:spLocks noChangeArrowheads="1"/>
        </xdr:cNvSpPr>
      </xdr:nvSpPr>
      <xdr:spPr bwMode="auto">
        <a:xfrm>
          <a:off x="6800850" y="571500"/>
          <a:ext cx="133350" cy="123825"/>
        </a:xfrm>
        <a:prstGeom prst="star5">
          <a:avLst/>
        </a:prstGeom>
        <a:solidFill>
          <a:srgbClr val="A5FB4F"/>
        </a:solidFill>
        <a:ln w="9525">
          <a:solidFill>
            <a:srgbClr val="000000"/>
          </a:solidFill>
          <a:miter lim="800000"/>
          <a:headEnd/>
          <a:tailEnd/>
        </a:ln>
      </xdr:spPr>
      <xdr:txBody>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ailto:kouji@clovernet.ne.jp" TargetMode="External"/><Relationship Id="rId7" Type="http://schemas.openxmlformats.org/officeDocument/2006/relationships/vmlDrawing" Target="../drawings/vmlDrawing1.vml"/><Relationship Id="rId2" Type="http://schemas.openxmlformats.org/officeDocument/2006/relationships/hyperlink" Target="http://www.kawagoe.or.jp/tools/koyo.htm" TargetMode="External"/><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http://www.yamecci.or.jp/annai/koyou.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V399"/>
  <sheetViews>
    <sheetView tabSelected="1" workbookViewId="0">
      <selection activeCell="P21" sqref="P21"/>
    </sheetView>
  </sheetViews>
  <sheetFormatPr defaultRowHeight="13.5"/>
  <cols>
    <col min="1" max="1" width="1.625" style="22" customWidth="1"/>
    <col min="2" max="2" width="4.25" style="276" customWidth="1"/>
    <col min="3" max="3" width="3.375" style="276" customWidth="1"/>
    <col min="4" max="4" width="6" style="276" customWidth="1"/>
    <col min="5" max="7" width="8.5" style="276" customWidth="1"/>
    <col min="8" max="8" width="11.25" style="276" customWidth="1"/>
    <col min="9" max="9" width="9.25" style="276" customWidth="1"/>
    <col min="10" max="10" width="10.375" style="276" customWidth="1"/>
    <col min="11" max="11" width="9.875" style="276" customWidth="1"/>
    <col min="12" max="12" width="8.5" style="22" customWidth="1"/>
    <col min="13" max="13" width="6.625" style="22" customWidth="1"/>
    <col min="14" max="17" width="10.25" style="22" customWidth="1"/>
    <col min="18" max="18" width="6.625" style="22" customWidth="1"/>
    <col min="19" max="19" width="10.375" style="22" customWidth="1"/>
    <col min="20" max="20" width="8.5" style="22" customWidth="1"/>
    <col min="21" max="21" width="2.875" style="22" customWidth="1"/>
    <col min="22" max="22" width="9.375" style="22" customWidth="1"/>
    <col min="23" max="23" width="2.375" style="22" customWidth="1"/>
    <col min="24" max="24" width="8.75" style="22" customWidth="1"/>
    <col min="25" max="25" width="7.625" style="22" customWidth="1"/>
    <col min="26" max="26" width="2.25" style="22" customWidth="1"/>
    <col min="27" max="27" width="8.625" style="22" customWidth="1"/>
    <col min="28" max="28" width="18" style="22" customWidth="1"/>
    <col min="29" max="29" width="10.25" style="417" customWidth="1"/>
    <col min="30" max="30" width="10.125" style="417" customWidth="1"/>
    <col min="31" max="31" width="8.75" style="417" customWidth="1"/>
    <col min="32" max="32" width="8.125" style="417" customWidth="1"/>
    <col min="33" max="33" width="8" style="417" customWidth="1"/>
    <col min="34" max="34" width="8.625" style="417" customWidth="1"/>
    <col min="35" max="35" width="8.25" style="417" customWidth="1"/>
    <col min="36" max="36" width="7.875" style="417" customWidth="1"/>
    <col min="37" max="37" width="8.75" style="417" customWidth="1"/>
    <col min="38" max="38" width="7.625" style="417" customWidth="1"/>
    <col min="39" max="40" width="6.75" style="417" customWidth="1"/>
    <col min="41" max="41" width="9.125" style="417" customWidth="1"/>
    <col min="42" max="44" width="9" style="22"/>
    <col min="45" max="45" width="46.5" style="22" customWidth="1"/>
    <col min="46" max="46" width="20" style="22" customWidth="1"/>
    <col min="47" max="47" width="20.375" style="22" customWidth="1"/>
    <col min="48" max="16384" width="9" style="22"/>
  </cols>
  <sheetData>
    <row r="1" spans="1:43" ht="20.25" customHeight="1">
      <c r="L1" s="416"/>
      <c r="M1" s="416"/>
      <c r="N1" s="416"/>
      <c r="O1" s="416"/>
      <c r="P1" s="416"/>
      <c r="Q1" s="416"/>
      <c r="R1" s="416"/>
      <c r="S1" s="416"/>
      <c r="T1" s="416"/>
      <c r="U1" s="416"/>
      <c r="AC1" s="624" t="s">
        <v>36</v>
      </c>
      <c r="AD1" s="624"/>
      <c r="AH1" s="418" t="s">
        <v>37</v>
      </c>
      <c r="AO1" s="419" t="s">
        <v>148</v>
      </c>
    </row>
    <row r="2" spans="1:43" ht="21" customHeight="1">
      <c r="B2" s="420"/>
      <c r="D2" s="161"/>
      <c r="E2" s="421"/>
      <c r="F2" s="422" t="s">
        <v>180</v>
      </c>
      <c r="G2" s="421"/>
      <c r="H2" s="421"/>
      <c r="J2" s="423" t="s">
        <v>231</v>
      </c>
      <c r="AC2" s="625"/>
      <c r="AD2" s="625"/>
      <c r="AE2" s="626" t="s">
        <v>38</v>
      </c>
      <c r="AF2" s="627"/>
      <c r="AG2" s="627"/>
      <c r="AH2" s="627"/>
      <c r="AI2" s="627"/>
      <c r="AJ2" s="627"/>
      <c r="AK2" s="627"/>
      <c r="AL2" s="627"/>
      <c r="AM2" s="424"/>
      <c r="AN2" s="425"/>
      <c r="AO2" s="419"/>
    </row>
    <row r="3" spans="1:43" ht="12.75" customHeight="1">
      <c r="B3" s="278"/>
      <c r="C3" s="426"/>
      <c r="D3" s="427"/>
      <c r="E3" s="279"/>
      <c r="F3" s="279"/>
      <c r="G3" s="279"/>
      <c r="H3" s="279"/>
      <c r="I3" s="279"/>
      <c r="J3" s="279"/>
      <c r="K3" s="279"/>
      <c r="L3" s="279"/>
      <c r="M3" s="279"/>
      <c r="N3" s="279"/>
      <c r="O3" s="279"/>
      <c r="P3" s="279"/>
      <c r="Q3" s="279"/>
      <c r="R3" s="279"/>
      <c r="S3" s="279"/>
      <c r="T3" s="279"/>
      <c r="U3" s="279"/>
      <c r="AC3" s="428" t="s">
        <v>39</v>
      </c>
      <c r="AD3" s="429" t="s">
        <v>40</v>
      </c>
      <c r="AE3" s="430">
        <v>0</v>
      </c>
      <c r="AF3" s="431">
        <v>1</v>
      </c>
      <c r="AG3" s="431">
        <v>2</v>
      </c>
      <c r="AH3" s="431">
        <v>3</v>
      </c>
      <c r="AI3" s="431">
        <v>4</v>
      </c>
      <c r="AJ3" s="431">
        <v>5</v>
      </c>
      <c r="AK3" s="431">
        <v>6</v>
      </c>
      <c r="AL3" s="431">
        <v>7</v>
      </c>
      <c r="AM3" s="431">
        <v>8</v>
      </c>
      <c r="AN3" s="431">
        <v>9</v>
      </c>
      <c r="AO3" s="431"/>
    </row>
    <row r="4" spans="1:43" ht="16.5" customHeight="1" thickBot="1">
      <c r="B4" s="278"/>
      <c r="C4" s="282" t="s">
        <v>203</v>
      </c>
      <c r="D4" s="281"/>
      <c r="E4" s="281"/>
      <c r="F4" s="281"/>
      <c r="G4" s="281"/>
      <c r="H4" s="281"/>
      <c r="I4" s="281"/>
      <c r="J4" s="281"/>
      <c r="K4" s="281"/>
      <c r="L4" s="279"/>
      <c r="M4" s="279"/>
      <c r="N4" s="279"/>
      <c r="O4" s="279"/>
      <c r="P4" s="279"/>
      <c r="Q4" s="279"/>
      <c r="R4" s="279"/>
      <c r="S4" s="279"/>
      <c r="T4" s="279"/>
      <c r="U4" s="279"/>
      <c r="V4" s="405"/>
      <c r="W4" s="405"/>
      <c r="X4" s="405"/>
      <c r="Y4" s="405"/>
      <c r="Z4" s="405"/>
      <c r="AA4" s="405"/>
      <c r="AB4" s="405"/>
      <c r="AC4" s="432">
        <v>0</v>
      </c>
      <c r="AD4" s="433">
        <v>87000</v>
      </c>
      <c r="AE4" s="434"/>
      <c r="AF4" s="434">
        <v>0</v>
      </c>
      <c r="AG4" s="434">
        <v>0</v>
      </c>
      <c r="AH4" s="434">
        <v>0</v>
      </c>
      <c r="AI4" s="434">
        <v>0</v>
      </c>
      <c r="AJ4" s="434">
        <v>0</v>
      </c>
      <c r="AK4" s="434">
        <v>0</v>
      </c>
      <c r="AL4" s="434">
        <v>0</v>
      </c>
      <c r="AM4" s="526">
        <f>IF(+AL4-(AJ4-AK4)&gt;0,AL4-(AJ4-AK4),0)</f>
        <v>0</v>
      </c>
      <c r="AN4" s="526">
        <f>IF(+AM4-(AK4-AL4)&gt;0,AM4-(AK4-AL4),0)</f>
        <v>0</v>
      </c>
      <c r="AO4" s="435"/>
    </row>
    <row r="5" spans="1:43" ht="14.25" customHeight="1" thickTop="1">
      <c r="B5" s="278">
        <v>1</v>
      </c>
      <c r="C5" s="436" t="s">
        <v>154</v>
      </c>
      <c r="D5" s="436"/>
      <c r="E5" s="437"/>
      <c r="F5" s="438"/>
      <c r="G5" s="281"/>
      <c r="H5" s="281"/>
      <c r="I5" s="281"/>
      <c r="J5" s="281"/>
      <c r="K5" s="281"/>
      <c r="L5" s="279"/>
      <c r="M5" s="279"/>
      <c r="N5" s="279"/>
      <c r="O5" s="279"/>
      <c r="P5" s="279"/>
      <c r="Q5" s="279"/>
      <c r="R5" s="279"/>
      <c r="S5" s="279"/>
      <c r="T5" s="279"/>
      <c r="U5" s="607" t="s">
        <v>204</v>
      </c>
      <c r="V5" s="607"/>
      <c r="W5" s="607"/>
      <c r="X5" s="607"/>
      <c r="Y5" s="607"/>
      <c r="Z5" s="607"/>
      <c r="AA5" s="607"/>
      <c r="AB5" s="607"/>
      <c r="AC5" s="439">
        <v>87000</v>
      </c>
      <c r="AD5" s="440">
        <v>88000</v>
      </c>
      <c r="AE5" s="564">
        <v>0</v>
      </c>
      <c r="AF5" s="565">
        <v>0</v>
      </c>
      <c r="AG5" s="565">
        <v>0</v>
      </c>
      <c r="AH5" s="565">
        <v>0</v>
      </c>
      <c r="AI5" s="565">
        <v>0</v>
      </c>
      <c r="AJ5" s="565">
        <v>0</v>
      </c>
      <c r="AK5" s="565">
        <v>0</v>
      </c>
      <c r="AL5" s="566">
        <v>0</v>
      </c>
      <c r="AM5" s="380">
        <f t="shared" ref="AM5:AN24" si="0">IF(AL5-$X$19&gt;0,AL5-$X$19,0)</f>
        <v>0</v>
      </c>
      <c r="AN5" s="406">
        <f t="shared" si="0"/>
        <v>0</v>
      </c>
      <c r="AO5" s="441">
        <v>0</v>
      </c>
    </row>
    <row r="6" spans="1:43" ht="14.25" customHeight="1">
      <c r="B6" s="278"/>
      <c r="C6" s="442" t="s">
        <v>100</v>
      </c>
      <c r="D6" s="443" t="s">
        <v>173</v>
      </c>
      <c r="E6" s="443"/>
      <c r="F6" s="443"/>
      <c r="G6" s="280"/>
      <c r="H6" s="443"/>
      <c r="I6" s="282"/>
      <c r="J6" s="282"/>
      <c r="K6" s="281"/>
      <c r="L6" s="279"/>
      <c r="M6" s="279"/>
      <c r="N6" s="279"/>
      <c r="O6" s="279"/>
      <c r="P6" s="279"/>
      <c r="Q6" s="279"/>
      <c r="R6" s="279"/>
      <c r="S6" s="279"/>
      <c r="T6" s="279"/>
      <c r="U6" s="607"/>
      <c r="V6" s="607"/>
      <c r="W6" s="607"/>
      <c r="X6" s="607"/>
      <c r="Y6" s="607"/>
      <c r="Z6" s="607"/>
      <c r="AA6" s="607"/>
      <c r="AB6" s="607"/>
      <c r="AC6" s="444">
        <v>88000</v>
      </c>
      <c r="AD6" s="440">
        <v>89000</v>
      </c>
      <c r="AE6" s="567">
        <v>130</v>
      </c>
      <c r="AF6" s="568">
        <v>0</v>
      </c>
      <c r="AG6" s="568">
        <v>0</v>
      </c>
      <c r="AH6" s="568">
        <v>0</v>
      </c>
      <c r="AI6" s="568">
        <v>0</v>
      </c>
      <c r="AJ6" s="568">
        <v>0</v>
      </c>
      <c r="AK6" s="568">
        <v>0</v>
      </c>
      <c r="AL6" s="569">
        <v>0</v>
      </c>
      <c r="AM6" s="380">
        <f t="shared" si="0"/>
        <v>0</v>
      </c>
      <c r="AN6" s="406">
        <f t="shared" si="0"/>
        <v>0</v>
      </c>
      <c r="AO6" s="445">
        <v>3200</v>
      </c>
    </row>
    <row r="7" spans="1:43" ht="14.25" customHeight="1">
      <c r="B7" s="278"/>
      <c r="C7" s="442" t="s">
        <v>181</v>
      </c>
      <c r="D7" s="443" t="s">
        <v>168</v>
      </c>
      <c r="E7" s="280"/>
      <c r="F7" s="282"/>
      <c r="G7" s="282"/>
      <c r="H7" s="282"/>
      <c r="I7" s="282"/>
      <c r="J7" s="282"/>
      <c r="K7" s="281"/>
      <c r="L7" s="279"/>
      <c r="M7" s="279"/>
      <c r="N7" s="279"/>
      <c r="O7" s="279"/>
      <c r="P7" s="279"/>
      <c r="Q7" s="279"/>
      <c r="R7" s="279"/>
      <c r="S7" s="279"/>
      <c r="T7" s="279"/>
      <c r="U7" s="279"/>
      <c r="V7" s="279"/>
      <c r="W7" s="279"/>
      <c r="X7" s="279"/>
      <c r="Y7" s="279"/>
      <c r="Z7" s="279"/>
      <c r="AA7" s="447"/>
      <c r="AB7" s="279"/>
      <c r="AC7" s="444">
        <v>89000</v>
      </c>
      <c r="AD7" s="440">
        <v>90000</v>
      </c>
      <c r="AE7" s="567">
        <v>180</v>
      </c>
      <c r="AF7" s="568">
        <v>0</v>
      </c>
      <c r="AG7" s="568">
        <v>0</v>
      </c>
      <c r="AH7" s="568">
        <v>0</v>
      </c>
      <c r="AI7" s="568">
        <v>0</v>
      </c>
      <c r="AJ7" s="568">
        <v>0</v>
      </c>
      <c r="AK7" s="568">
        <v>0</v>
      </c>
      <c r="AL7" s="569">
        <v>0</v>
      </c>
      <c r="AM7" s="380">
        <f t="shared" si="0"/>
        <v>0</v>
      </c>
      <c r="AN7" s="406">
        <f t="shared" si="0"/>
        <v>0</v>
      </c>
      <c r="AO7" s="445">
        <v>3200</v>
      </c>
    </row>
    <row r="8" spans="1:43" ht="14.25" customHeight="1">
      <c r="B8" s="278"/>
      <c r="C8" s="442" t="s">
        <v>205</v>
      </c>
      <c r="D8" s="446" t="s">
        <v>198</v>
      </c>
      <c r="E8" s="282"/>
      <c r="F8" s="282"/>
      <c r="G8" s="282"/>
      <c r="H8" s="282"/>
      <c r="I8" s="282"/>
      <c r="J8" s="282"/>
      <c r="K8" s="281"/>
      <c r="L8" s="279"/>
      <c r="M8" s="279"/>
      <c r="N8" s="279"/>
      <c r="O8" s="279"/>
      <c r="P8" s="279"/>
      <c r="Q8" s="279"/>
      <c r="R8" s="279"/>
      <c r="S8" s="279"/>
      <c r="T8" s="279"/>
      <c r="U8" s="281" t="s">
        <v>188</v>
      </c>
      <c r="V8" s="279"/>
      <c r="W8" s="279"/>
      <c r="X8" s="279"/>
      <c r="Y8" s="279"/>
      <c r="Z8" s="279"/>
      <c r="AA8" s="447"/>
      <c r="AB8" s="280"/>
      <c r="AC8" s="449">
        <v>90000</v>
      </c>
      <c r="AD8" s="450">
        <v>91000</v>
      </c>
      <c r="AE8" s="570">
        <v>230</v>
      </c>
      <c r="AF8" s="571">
        <v>0</v>
      </c>
      <c r="AG8" s="571">
        <v>0</v>
      </c>
      <c r="AH8" s="571">
        <v>0</v>
      </c>
      <c r="AI8" s="571">
        <v>0</v>
      </c>
      <c r="AJ8" s="571">
        <v>0</v>
      </c>
      <c r="AK8" s="571">
        <v>0</v>
      </c>
      <c r="AL8" s="572">
        <v>0</v>
      </c>
      <c r="AM8" s="380">
        <f t="shared" si="0"/>
        <v>0</v>
      </c>
      <c r="AN8" s="406">
        <f t="shared" si="0"/>
        <v>0</v>
      </c>
      <c r="AO8" s="451">
        <v>3200</v>
      </c>
    </row>
    <row r="9" spans="1:43" ht="14.25" customHeight="1">
      <c r="B9" s="278"/>
      <c r="C9" s="280"/>
      <c r="D9" s="282" t="s">
        <v>232</v>
      </c>
      <c r="E9" s="282"/>
      <c r="F9" s="280"/>
      <c r="I9" s="282"/>
      <c r="J9" s="282"/>
      <c r="K9" s="280"/>
      <c r="L9" s="279"/>
      <c r="M9" s="279"/>
      <c r="N9" s="279"/>
      <c r="O9" s="279"/>
      <c r="P9" s="279"/>
      <c r="Q9" s="279"/>
      <c r="R9" s="279"/>
      <c r="S9" s="279"/>
      <c r="T9" s="279"/>
      <c r="U9" s="281" t="s">
        <v>189</v>
      </c>
      <c r="V9" s="279"/>
      <c r="W9" s="279"/>
      <c r="X9" s="279"/>
      <c r="Y9" s="279"/>
      <c r="Z9" s="279"/>
      <c r="AA9" s="447"/>
      <c r="AB9" s="280"/>
      <c r="AC9" s="444">
        <v>91000</v>
      </c>
      <c r="AD9" s="440">
        <v>92000</v>
      </c>
      <c r="AE9" s="567">
        <v>290</v>
      </c>
      <c r="AF9" s="568">
        <v>0</v>
      </c>
      <c r="AG9" s="568">
        <v>0</v>
      </c>
      <c r="AH9" s="568">
        <v>0</v>
      </c>
      <c r="AI9" s="568">
        <v>0</v>
      </c>
      <c r="AJ9" s="568">
        <v>0</v>
      </c>
      <c r="AK9" s="568">
        <v>0</v>
      </c>
      <c r="AL9" s="569">
        <v>0</v>
      </c>
      <c r="AM9" s="380">
        <f t="shared" si="0"/>
        <v>0</v>
      </c>
      <c r="AN9" s="406">
        <f t="shared" si="0"/>
        <v>0</v>
      </c>
      <c r="AO9" s="445">
        <v>3200</v>
      </c>
    </row>
    <row r="10" spans="1:43" ht="14.25" customHeight="1">
      <c r="B10" s="278"/>
      <c r="C10" s="442" t="s">
        <v>206</v>
      </c>
      <c r="D10" s="279" t="s">
        <v>155</v>
      </c>
      <c r="E10" s="280"/>
      <c r="F10" s="280"/>
      <c r="G10" s="280"/>
      <c r="H10" s="280"/>
      <c r="I10" s="280"/>
      <c r="J10" s="280"/>
      <c r="K10" s="280"/>
      <c r="L10" s="280"/>
      <c r="M10" s="282"/>
      <c r="N10" s="282"/>
      <c r="O10" s="282"/>
      <c r="P10" s="282"/>
      <c r="Q10" s="282"/>
      <c r="R10" s="282"/>
      <c r="S10" s="279"/>
      <c r="T10" s="279"/>
      <c r="U10" s="281" t="s">
        <v>190</v>
      </c>
      <c r="V10" s="279"/>
      <c r="W10" s="279"/>
      <c r="X10" s="279"/>
      <c r="Y10" s="279"/>
      <c r="Z10" s="279"/>
      <c r="AA10" s="447"/>
      <c r="AB10" s="280"/>
      <c r="AC10" s="444">
        <v>92000</v>
      </c>
      <c r="AD10" s="440">
        <v>93000</v>
      </c>
      <c r="AE10" s="567">
        <v>340</v>
      </c>
      <c r="AF10" s="568">
        <v>0</v>
      </c>
      <c r="AG10" s="568">
        <v>0</v>
      </c>
      <c r="AH10" s="568">
        <v>0</v>
      </c>
      <c r="AI10" s="568">
        <v>0</v>
      </c>
      <c r="AJ10" s="568">
        <v>0</v>
      </c>
      <c r="AK10" s="568">
        <v>0</v>
      </c>
      <c r="AL10" s="569">
        <v>0</v>
      </c>
      <c r="AM10" s="380">
        <f t="shared" si="0"/>
        <v>0</v>
      </c>
      <c r="AN10" s="406">
        <f t="shared" si="0"/>
        <v>0</v>
      </c>
      <c r="AO10" s="445">
        <v>3300</v>
      </c>
    </row>
    <row r="11" spans="1:43" ht="14.25" customHeight="1">
      <c r="B11" s="280"/>
      <c r="C11" s="452" t="s">
        <v>207</v>
      </c>
      <c r="D11" s="282" t="s">
        <v>169</v>
      </c>
      <c r="E11" s="280"/>
      <c r="F11" s="282"/>
      <c r="G11" s="282"/>
      <c r="H11" s="282"/>
      <c r="I11" s="282"/>
      <c r="J11" s="282"/>
      <c r="K11" s="281"/>
      <c r="L11" s="282"/>
      <c r="M11" s="282"/>
      <c r="N11" s="282"/>
      <c r="O11" s="282"/>
      <c r="P11" s="282"/>
      <c r="Q11" s="282"/>
      <c r="R11" s="282"/>
      <c r="S11" s="279"/>
      <c r="T11" s="279"/>
      <c r="U11" s="281" t="s">
        <v>191</v>
      </c>
      <c r="V11" s="279"/>
      <c r="W11" s="279"/>
      <c r="X11" s="279"/>
      <c r="Y11" s="279"/>
      <c r="Z11" s="279"/>
      <c r="AA11" s="447"/>
      <c r="AB11" s="280"/>
      <c r="AC11" s="444">
        <v>93000</v>
      </c>
      <c r="AD11" s="440">
        <v>94000</v>
      </c>
      <c r="AE11" s="567">
        <v>390</v>
      </c>
      <c r="AF11" s="568">
        <v>0</v>
      </c>
      <c r="AG11" s="568">
        <v>0</v>
      </c>
      <c r="AH11" s="568">
        <v>0</v>
      </c>
      <c r="AI11" s="568">
        <v>0</v>
      </c>
      <c r="AJ11" s="568">
        <v>0</v>
      </c>
      <c r="AK11" s="568">
        <v>0</v>
      </c>
      <c r="AL11" s="569">
        <v>0</v>
      </c>
      <c r="AM11" s="380">
        <f t="shared" si="0"/>
        <v>0</v>
      </c>
      <c r="AN11" s="406">
        <f t="shared" si="0"/>
        <v>0</v>
      </c>
      <c r="AO11" s="445">
        <v>3300</v>
      </c>
    </row>
    <row r="12" spans="1:43" s="279" customFormat="1" ht="14.25" customHeight="1">
      <c r="A12" s="447"/>
      <c r="B12" s="447"/>
      <c r="C12" s="442" t="s">
        <v>208</v>
      </c>
      <c r="D12" s="453" t="s">
        <v>170</v>
      </c>
      <c r="E12" s="447"/>
      <c r="F12" s="447"/>
      <c r="G12" s="282"/>
      <c r="H12" s="282"/>
      <c r="I12" s="282"/>
      <c r="J12" s="282"/>
      <c r="K12" s="281"/>
      <c r="L12" s="282"/>
      <c r="M12" s="447"/>
      <c r="N12" s="447"/>
      <c r="O12" s="447"/>
      <c r="P12" s="447"/>
      <c r="Q12" s="447"/>
      <c r="R12" s="447"/>
      <c r="S12" s="282"/>
      <c r="T12" s="282"/>
      <c r="U12" s="281"/>
      <c r="V12" s="282"/>
      <c r="W12" s="282"/>
      <c r="X12" s="282"/>
      <c r="Y12" s="282"/>
      <c r="Z12" s="282"/>
      <c r="AA12" s="447"/>
      <c r="AB12" s="280"/>
      <c r="AC12" s="444">
        <v>94000</v>
      </c>
      <c r="AD12" s="455">
        <v>95000</v>
      </c>
      <c r="AE12" s="567">
        <v>440</v>
      </c>
      <c r="AF12" s="568">
        <v>0</v>
      </c>
      <c r="AG12" s="568">
        <v>0</v>
      </c>
      <c r="AH12" s="568">
        <v>0</v>
      </c>
      <c r="AI12" s="568">
        <v>0</v>
      </c>
      <c r="AJ12" s="568">
        <v>0</v>
      </c>
      <c r="AK12" s="568">
        <v>0</v>
      </c>
      <c r="AL12" s="569">
        <v>0</v>
      </c>
      <c r="AM12" s="380">
        <f t="shared" si="0"/>
        <v>0</v>
      </c>
      <c r="AN12" s="406">
        <f t="shared" si="0"/>
        <v>0</v>
      </c>
      <c r="AO12" s="445">
        <v>3300</v>
      </c>
      <c r="AQ12" s="22"/>
    </row>
    <row r="13" spans="1:43" ht="14.25" customHeight="1">
      <c r="A13" s="447"/>
      <c r="B13" s="447"/>
      <c r="C13" s="283"/>
      <c r="D13" s="454" t="s">
        <v>158</v>
      </c>
      <c r="E13" s="279"/>
      <c r="F13" s="447"/>
      <c r="G13" s="447"/>
      <c r="H13" s="447"/>
      <c r="I13" s="447"/>
      <c r="J13" s="447"/>
      <c r="K13" s="447"/>
      <c r="L13" s="447"/>
      <c r="M13" s="447"/>
      <c r="N13" s="447"/>
      <c r="O13" s="447"/>
      <c r="P13" s="447"/>
      <c r="Q13" s="447"/>
      <c r="R13" s="447"/>
      <c r="S13" s="282"/>
      <c r="T13" s="282"/>
      <c r="U13" s="281"/>
      <c r="V13" s="282"/>
      <c r="W13" s="282"/>
      <c r="X13" s="282"/>
      <c r="Y13" s="282"/>
      <c r="Z13" s="282"/>
      <c r="AA13" s="447"/>
      <c r="AB13" s="280"/>
      <c r="AC13" s="449">
        <v>95000</v>
      </c>
      <c r="AD13" s="456">
        <v>96000</v>
      </c>
      <c r="AE13" s="570">
        <v>490</v>
      </c>
      <c r="AF13" s="571">
        <v>0</v>
      </c>
      <c r="AG13" s="571">
        <v>0</v>
      </c>
      <c r="AH13" s="571">
        <v>0</v>
      </c>
      <c r="AI13" s="571">
        <v>0</v>
      </c>
      <c r="AJ13" s="571">
        <v>0</v>
      </c>
      <c r="AK13" s="571">
        <v>0</v>
      </c>
      <c r="AL13" s="572">
        <v>0</v>
      </c>
      <c r="AM13" s="380">
        <f t="shared" si="0"/>
        <v>0</v>
      </c>
      <c r="AN13" s="406">
        <f t="shared" si="0"/>
        <v>0</v>
      </c>
      <c r="AO13" s="451">
        <v>3400</v>
      </c>
    </row>
    <row r="14" spans="1:43" ht="14.25" customHeight="1">
      <c r="B14" s="447"/>
      <c r="C14" s="280"/>
      <c r="D14" s="281" t="s">
        <v>174</v>
      </c>
      <c r="E14" s="447"/>
      <c r="F14" s="447"/>
      <c r="G14" s="447"/>
      <c r="H14" s="447"/>
      <c r="I14" s="447"/>
      <c r="J14" s="447"/>
      <c r="K14" s="447"/>
      <c r="L14" s="447"/>
      <c r="M14" s="447"/>
      <c r="N14" s="4"/>
      <c r="O14" s="4"/>
      <c r="P14" s="4"/>
      <c r="Q14" s="4"/>
      <c r="R14" s="4"/>
      <c r="S14" s="282"/>
      <c r="T14" s="282"/>
      <c r="U14" s="282"/>
      <c r="V14" s="282"/>
      <c r="W14" s="282"/>
      <c r="X14" s="282"/>
      <c r="Y14" s="282"/>
      <c r="Z14" s="282"/>
      <c r="AA14" s="281"/>
      <c r="AB14" s="282"/>
      <c r="AC14" s="444">
        <v>96000</v>
      </c>
      <c r="AD14" s="455">
        <v>97000</v>
      </c>
      <c r="AE14" s="567">
        <v>540</v>
      </c>
      <c r="AF14" s="568">
        <v>0</v>
      </c>
      <c r="AG14" s="568">
        <v>0</v>
      </c>
      <c r="AH14" s="568">
        <v>0</v>
      </c>
      <c r="AI14" s="568">
        <v>0</v>
      </c>
      <c r="AJ14" s="568">
        <v>0</v>
      </c>
      <c r="AK14" s="568">
        <v>0</v>
      </c>
      <c r="AL14" s="569">
        <v>0</v>
      </c>
      <c r="AM14" s="380">
        <f t="shared" si="0"/>
        <v>0</v>
      </c>
      <c r="AN14" s="406">
        <f t="shared" si="0"/>
        <v>0</v>
      </c>
      <c r="AO14" s="445">
        <v>3400</v>
      </c>
    </row>
    <row r="15" spans="1:43" ht="14.25" customHeight="1">
      <c r="A15" s="447"/>
      <c r="B15" s="405"/>
      <c r="C15" s="452" t="s">
        <v>176</v>
      </c>
      <c r="D15" s="282" t="s">
        <v>171</v>
      </c>
      <c r="E15" s="282"/>
      <c r="F15" s="282"/>
      <c r="G15" s="282"/>
      <c r="H15" s="282"/>
      <c r="I15" s="282"/>
      <c r="J15" s="447"/>
      <c r="K15" s="447"/>
      <c r="L15" s="447"/>
      <c r="M15" s="447"/>
      <c r="N15" s="460"/>
      <c r="O15" s="460"/>
      <c r="P15" s="460"/>
      <c r="Q15" s="460"/>
      <c r="R15" s="460"/>
      <c r="S15" s="4"/>
      <c r="T15" s="608" t="s">
        <v>209</v>
      </c>
      <c r="U15" s="609"/>
      <c r="V15" s="609"/>
      <c r="W15" s="609"/>
      <c r="X15" s="609"/>
      <c r="Y15" s="609"/>
      <c r="Z15" s="609"/>
      <c r="AA15" s="609"/>
      <c r="AB15" s="610"/>
      <c r="AC15" s="444">
        <v>97000</v>
      </c>
      <c r="AD15" s="455">
        <v>98000</v>
      </c>
      <c r="AE15" s="573">
        <v>590</v>
      </c>
      <c r="AF15" s="568">
        <v>0</v>
      </c>
      <c r="AG15" s="568">
        <v>0</v>
      </c>
      <c r="AH15" s="568">
        <v>0</v>
      </c>
      <c r="AI15" s="568">
        <v>0</v>
      </c>
      <c r="AJ15" s="568">
        <v>0</v>
      </c>
      <c r="AK15" s="568">
        <v>0</v>
      </c>
      <c r="AL15" s="569">
        <v>0</v>
      </c>
      <c r="AM15" s="380">
        <f t="shared" si="0"/>
        <v>0</v>
      </c>
      <c r="AN15" s="406">
        <f t="shared" si="0"/>
        <v>0</v>
      </c>
      <c r="AO15" s="445">
        <v>3500</v>
      </c>
    </row>
    <row r="16" spans="1:43" ht="14.25" customHeight="1">
      <c r="B16" s="447"/>
      <c r="C16" s="283"/>
      <c r="D16" s="457" t="s">
        <v>175</v>
      </c>
      <c r="E16" s="458"/>
      <c r="F16" s="459"/>
      <c r="G16" s="459"/>
      <c r="H16" s="459"/>
      <c r="I16" s="447"/>
      <c r="J16" s="447"/>
      <c r="K16" s="447"/>
      <c r="L16" s="447"/>
      <c r="M16" s="447"/>
      <c r="N16" s="462"/>
      <c r="O16" s="462"/>
      <c r="P16" s="462"/>
      <c r="Q16" s="462"/>
      <c r="R16" s="462"/>
      <c r="S16" s="460"/>
      <c r="T16" s="460"/>
      <c r="U16" s="447"/>
      <c r="V16" s="447"/>
      <c r="W16" s="447"/>
      <c r="X16" s="447"/>
      <c r="Y16" s="447"/>
      <c r="Z16" s="447"/>
      <c r="AA16" s="447"/>
      <c r="AB16" s="447"/>
      <c r="AC16" s="444">
        <v>98000</v>
      </c>
      <c r="AD16" s="455">
        <v>99000</v>
      </c>
      <c r="AE16" s="573">
        <v>640</v>
      </c>
      <c r="AF16" s="568">
        <v>0</v>
      </c>
      <c r="AG16" s="568">
        <v>0</v>
      </c>
      <c r="AH16" s="568">
        <v>0</v>
      </c>
      <c r="AI16" s="568">
        <v>0</v>
      </c>
      <c r="AJ16" s="568">
        <v>0</v>
      </c>
      <c r="AK16" s="568">
        <v>0</v>
      </c>
      <c r="AL16" s="569">
        <v>0</v>
      </c>
      <c r="AM16" s="380">
        <f t="shared" si="0"/>
        <v>0</v>
      </c>
      <c r="AN16" s="406">
        <f t="shared" si="0"/>
        <v>0</v>
      </c>
      <c r="AO16" s="445">
        <v>3500</v>
      </c>
    </row>
    <row r="17" spans="1:41" ht="21.75" customHeight="1">
      <c r="B17" s="447"/>
      <c r="C17" s="280"/>
      <c r="D17" s="281" t="s">
        <v>157</v>
      </c>
      <c r="E17" s="279"/>
      <c r="F17" s="279"/>
      <c r="G17" s="279"/>
      <c r="H17" s="279"/>
      <c r="I17" s="538" t="s">
        <v>153</v>
      </c>
      <c r="J17" s="537"/>
      <c r="K17" s="537"/>
      <c r="L17" s="537"/>
      <c r="M17" s="4"/>
      <c r="N17" s="279"/>
      <c r="O17" s="279"/>
      <c r="P17" s="279"/>
      <c r="Q17" s="279"/>
      <c r="R17" s="279"/>
      <c r="S17" s="462"/>
      <c r="T17" s="462"/>
      <c r="U17" s="611" t="s">
        <v>210</v>
      </c>
      <c r="V17" s="611"/>
      <c r="W17" s="611"/>
      <c r="X17" s="611"/>
      <c r="Y17" s="611"/>
      <c r="Z17" s="447"/>
      <c r="AA17" s="279"/>
      <c r="AB17" s="279"/>
      <c r="AC17" s="444">
        <v>99000</v>
      </c>
      <c r="AD17" s="455">
        <v>101000</v>
      </c>
      <c r="AE17" s="573">
        <v>720</v>
      </c>
      <c r="AF17" s="568">
        <v>0</v>
      </c>
      <c r="AG17" s="568">
        <v>0</v>
      </c>
      <c r="AH17" s="568">
        <v>0</v>
      </c>
      <c r="AI17" s="568">
        <v>0</v>
      </c>
      <c r="AJ17" s="568">
        <v>0</v>
      </c>
      <c r="AK17" s="568">
        <v>0</v>
      </c>
      <c r="AL17" s="569">
        <v>0</v>
      </c>
      <c r="AM17" s="380">
        <f t="shared" si="0"/>
        <v>0</v>
      </c>
      <c r="AN17" s="406">
        <f t="shared" si="0"/>
        <v>0</v>
      </c>
      <c r="AO17" s="445">
        <v>3600</v>
      </c>
    </row>
    <row r="18" spans="1:41" ht="14.25" customHeight="1">
      <c r="B18" s="278">
        <v>2</v>
      </c>
      <c r="C18" s="469" t="s">
        <v>57</v>
      </c>
      <c r="D18" s="470"/>
      <c r="E18" s="470"/>
      <c r="F18" s="281" t="s">
        <v>229</v>
      </c>
      <c r="G18" s="279"/>
      <c r="H18" s="281"/>
      <c r="I18" s="464"/>
      <c r="J18" s="464"/>
      <c r="K18" s="464"/>
      <c r="L18" s="279"/>
      <c r="M18" s="279"/>
      <c r="N18" s="279"/>
      <c r="O18" s="464"/>
      <c r="P18" s="279"/>
      <c r="Q18" s="279"/>
      <c r="R18" s="464"/>
      <c r="S18" s="279"/>
      <c r="T18" s="279"/>
      <c r="U18" s="281" t="s">
        <v>211</v>
      </c>
      <c r="V18" s="119"/>
      <c r="W18" s="119"/>
      <c r="AB18" s="460"/>
      <c r="AC18" s="449">
        <v>101000</v>
      </c>
      <c r="AD18" s="456">
        <v>103000</v>
      </c>
      <c r="AE18" s="574">
        <v>830</v>
      </c>
      <c r="AF18" s="571">
        <v>0</v>
      </c>
      <c r="AG18" s="571">
        <v>0</v>
      </c>
      <c r="AH18" s="571">
        <v>0</v>
      </c>
      <c r="AI18" s="571">
        <v>0</v>
      </c>
      <c r="AJ18" s="571">
        <v>0</v>
      </c>
      <c r="AK18" s="571">
        <v>0</v>
      </c>
      <c r="AL18" s="572">
        <v>0</v>
      </c>
      <c r="AM18" s="380">
        <f t="shared" si="0"/>
        <v>0</v>
      </c>
      <c r="AN18" s="406">
        <f t="shared" si="0"/>
        <v>0</v>
      </c>
      <c r="AO18" s="451">
        <v>3600</v>
      </c>
    </row>
    <row r="19" spans="1:41" ht="14.25" customHeight="1">
      <c r="B19" s="278"/>
      <c r="C19" s="442" t="s">
        <v>222</v>
      </c>
      <c r="D19" s="471">
        <v>1</v>
      </c>
      <c r="E19" s="279" t="s">
        <v>58</v>
      </c>
      <c r="F19" s="281"/>
      <c r="G19" s="281"/>
      <c r="H19" s="281"/>
      <c r="I19" s="462"/>
      <c r="J19" s="462"/>
      <c r="K19" s="462"/>
      <c r="L19" s="279"/>
      <c r="M19" s="279"/>
      <c r="N19" s="447"/>
      <c r="O19" s="466"/>
      <c r="P19" s="447"/>
      <c r="Q19" s="447"/>
      <c r="R19" s="466"/>
      <c r="S19" s="464"/>
      <c r="T19" s="464"/>
      <c r="V19" s="527">
        <v>88000</v>
      </c>
      <c r="W19" s="527" t="s">
        <v>213</v>
      </c>
      <c r="X19" s="527">
        <v>1010000</v>
      </c>
      <c r="Y19" s="414" t="s">
        <v>214</v>
      </c>
      <c r="Z19" s="161"/>
      <c r="AA19" s="530">
        <v>1580</v>
      </c>
      <c r="AB19" s="447"/>
      <c r="AC19" s="444">
        <v>103000</v>
      </c>
      <c r="AD19" s="455">
        <v>105000</v>
      </c>
      <c r="AE19" s="573">
        <v>930</v>
      </c>
      <c r="AF19" s="568">
        <v>0</v>
      </c>
      <c r="AG19" s="568">
        <v>0</v>
      </c>
      <c r="AH19" s="568">
        <v>0</v>
      </c>
      <c r="AI19" s="568">
        <v>0</v>
      </c>
      <c r="AJ19" s="568">
        <v>0</v>
      </c>
      <c r="AK19" s="568">
        <v>0</v>
      </c>
      <c r="AL19" s="569">
        <v>0</v>
      </c>
      <c r="AM19" s="380">
        <f t="shared" si="0"/>
        <v>0</v>
      </c>
      <c r="AN19" s="406">
        <f t="shared" si="0"/>
        <v>0</v>
      </c>
      <c r="AO19" s="445">
        <v>3700</v>
      </c>
    </row>
    <row r="20" spans="1:41" ht="15.75" customHeight="1">
      <c r="C20" s="279"/>
      <c r="D20" s="471"/>
      <c r="E20" s="279" t="s">
        <v>233</v>
      </c>
      <c r="F20" s="281"/>
      <c r="G20" s="281"/>
      <c r="H20" s="281"/>
      <c r="I20" s="281"/>
      <c r="J20" s="281"/>
      <c r="K20" s="279"/>
      <c r="L20" s="279"/>
      <c r="M20" s="279"/>
      <c r="N20" s="447"/>
      <c r="O20" s="279"/>
      <c r="P20" s="447"/>
      <c r="Q20" s="447"/>
      <c r="R20" s="279"/>
      <c r="S20" s="466"/>
      <c r="T20" s="466"/>
      <c r="V20" s="527">
        <v>1010000</v>
      </c>
      <c r="W20" s="527" t="s">
        <v>215</v>
      </c>
      <c r="X20" s="527">
        <v>1760000</v>
      </c>
      <c r="Y20" s="562">
        <v>0.33693000000000001</v>
      </c>
      <c r="AA20" s="415" t="s">
        <v>216</v>
      </c>
      <c r="AB20" s="279"/>
      <c r="AC20" s="444">
        <v>105000</v>
      </c>
      <c r="AD20" s="455">
        <v>107000</v>
      </c>
      <c r="AE20" s="573">
        <v>1030</v>
      </c>
      <c r="AF20" s="568">
        <v>0</v>
      </c>
      <c r="AG20" s="568">
        <v>0</v>
      </c>
      <c r="AH20" s="568">
        <v>0</v>
      </c>
      <c r="AI20" s="568">
        <v>0</v>
      </c>
      <c r="AJ20" s="568">
        <v>0</v>
      </c>
      <c r="AK20" s="568">
        <v>0</v>
      </c>
      <c r="AL20" s="569">
        <v>0</v>
      </c>
      <c r="AM20" s="380">
        <f t="shared" si="0"/>
        <v>0</v>
      </c>
      <c r="AN20" s="406">
        <f t="shared" si="0"/>
        <v>0</v>
      </c>
      <c r="AO20" s="445">
        <v>3800</v>
      </c>
    </row>
    <row r="21" spans="1:41" ht="14.25" customHeight="1">
      <c r="B21" s="278"/>
      <c r="C21" s="279"/>
      <c r="D21" s="282"/>
      <c r="E21" s="472" t="s">
        <v>234</v>
      </c>
      <c r="F21" s="473"/>
      <c r="G21" s="473"/>
      <c r="H21" s="473"/>
      <c r="I21" s="473"/>
      <c r="J21" s="473"/>
      <c r="K21" s="474"/>
      <c r="L21" s="161"/>
      <c r="M21" s="279"/>
      <c r="N21" s="447"/>
      <c r="O21" s="279"/>
      <c r="P21" s="447"/>
      <c r="Q21" s="447"/>
      <c r="R21" s="279"/>
      <c r="S21" s="279"/>
      <c r="T21" s="279"/>
      <c r="V21" s="527">
        <v>1760000</v>
      </c>
      <c r="W21" s="528" t="s">
        <v>109</v>
      </c>
      <c r="X21" s="529"/>
      <c r="Y21" s="562">
        <v>0.40839999999999999</v>
      </c>
      <c r="AA21" s="563">
        <f>+Y21-Y20</f>
        <v>7.1470000000000006E-2</v>
      </c>
      <c r="AB21" s="464"/>
      <c r="AC21" s="444">
        <v>107000</v>
      </c>
      <c r="AD21" s="455">
        <v>109000</v>
      </c>
      <c r="AE21" s="573">
        <v>1130</v>
      </c>
      <c r="AF21" s="568">
        <v>0</v>
      </c>
      <c r="AG21" s="568">
        <v>0</v>
      </c>
      <c r="AH21" s="568">
        <v>0</v>
      </c>
      <c r="AI21" s="568">
        <v>0</v>
      </c>
      <c r="AJ21" s="568">
        <v>0</v>
      </c>
      <c r="AK21" s="568">
        <v>0</v>
      </c>
      <c r="AL21" s="569">
        <v>0</v>
      </c>
      <c r="AM21" s="380">
        <f t="shared" si="0"/>
        <v>0</v>
      </c>
      <c r="AN21" s="406">
        <f t="shared" si="0"/>
        <v>0</v>
      </c>
      <c r="AO21" s="445">
        <v>3800</v>
      </c>
    </row>
    <row r="22" spans="1:41" ht="14.25" customHeight="1">
      <c r="B22" s="278"/>
      <c r="C22" s="279"/>
      <c r="D22" s="279"/>
      <c r="E22" s="475" t="s">
        <v>235</v>
      </c>
      <c r="F22" s="476"/>
      <c r="G22" s="477"/>
      <c r="H22" s="476"/>
      <c r="I22" s="476"/>
      <c r="J22" s="476"/>
      <c r="K22" s="478"/>
      <c r="L22" s="447"/>
      <c r="M22" s="279"/>
      <c r="N22" s="464"/>
      <c r="O22" s="279"/>
      <c r="P22" s="464"/>
      <c r="Q22" s="464"/>
      <c r="R22" s="279"/>
      <c r="S22" s="279"/>
      <c r="T22" s="279"/>
      <c r="U22" s="279"/>
      <c r="V22" s="346" t="s">
        <v>218</v>
      </c>
      <c r="W22" s="279"/>
      <c r="X22" s="279"/>
      <c r="Y22" s="279"/>
      <c r="Z22" s="279"/>
      <c r="AA22" s="279"/>
      <c r="AB22" s="279"/>
      <c r="AC22" s="444">
        <v>109000</v>
      </c>
      <c r="AD22" s="455">
        <v>111000</v>
      </c>
      <c r="AE22" s="573">
        <v>1240</v>
      </c>
      <c r="AF22" s="568">
        <v>0</v>
      </c>
      <c r="AG22" s="568">
        <v>0</v>
      </c>
      <c r="AH22" s="568">
        <v>0</v>
      </c>
      <c r="AI22" s="568">
        <v>0</v>
      </c>
      <c r="AJ22" s="568">
        <v>0</v>
      </c>
      <c r="AK22" s="568">
        <v>0</v>
      </c>
      <c r="AL22" s="569">
        <v>0</v>
      </c>
      <c r="AM22" s="380">
        <f t="shared" si="0"/>
        <v>0</v>
      </c>
      <c r="AN22" s="406">
        <f t="shared" si="0"/>
        <v>0</v>
      </c>
      <c r="AO22" s="445">
        <v>3900</v>
      </c>
    </row>
    <row r="23" spans="1:41" ht="18" customHeight="1">
      <c r="B23" s="479"/>
      <c r="C23" s="539"/>
      <c r="D23" s="480">
        <v>2</v>
      </c>
      <c r="E23" s="481" t="s">
        <v>167</v>
      </c>
      <c r="F23" s="481"/>
      <c r="G23" s="481"/>
      <c r="H23" s="481"/>
      <c r="I23" s="481"/>
      <c r="J23" s="481"/>
      <c r="K23" s="481"/>
      <c r="L23" s="482"/>
      <c r="M23" s="279"/>
      <c r="N23" s="447"/>
      <c r="O23" s="447"/>
      <c r="P23" s="447"/>
      <c r="Q23" s="447"/>
      <c r="R23" s="447"/>
      <c r="S23" s="279"/>
      <c r="T23" s="279"/>
      <c r="U23" s="279"/>
      <c r="V23" s="279"/>
      <c r="W23" s="279"/>
      <c r="X23" s="279"/>
      <c r="Y23" s="279"/>
      <c r="Z23" s="279"/>
      <c r="AA23" s="279"/>
      <c r="AB23" s="279"/>
      <c r="AC23" s="449">
        <v>111000</v>
      </c>
      <c r="AD23" s="456">
        <v>113000</v>
      </c>
      <c r="AE23" s="574">
        <v>1340</v>
      </c>
      <c r="AF23" s="571">
        <v>0</v>
      </c>
      <c r="AG23" s="571">
        <v>0</v>
      </c>
      <c r="AH23" s="571">
        <v>0</v>
      </c>
      <c r="AI23" s="571">
        <v>0</v>
      </c>
      <c r="AJ23" s="571">
        <v>0</v>
      </c>
      <c r="AK23" s="571">
        <v>0</v>
      </c>
      <c r="AL23" s="572">
        <v>0</v>
      </c>
      <c r="AM23" s="380">
        <f t="shared" si="0"/>
        <v>0</v>
      </c>
      <c r="AN23" s="406">
        <f t="shared" si="0"/>
        <v>0</v>
      </c>
      <c r="AO23" s="451">
        <v>4000</v>
      </c>
    </row>
    <row r="24" spans="1:41" ht="18" customHeight="1">
      <c r="B24" s="483"/>
      <c r="C24" s="540"/>
      <c r="D24" s="484"/>
      <c r="E24" s="485" t="s">
        <v>244</v>
      </c>
      <c r="F24" s="486"/>
      <c r="G24" s="486"/>
      <c r="H24" s="486"/>
      <c r="I24" s="486"/>
      <c r="J24" s="486"/>
      <c r="K24" s="486"/>
      <c r="L24" s="487"/>
      <c r="M24" s="279"/>
      <c r="N24" s="447"/>
      <c r="O24" s="447"/>
      <c r="P24" s="447"/>
      <c r="Q24" s="447"/>
      <c r="R24" s="447"/>
      <c r="S24" s="279"/>
      <c r="T24" s="279"/>
      <c r="U24" s="279"/>
      <c r="V24" s="279"/>
      <c r="W24" s="279"/>
      <c r="X24" s="279"/>
      <c r="Y24" s="279"/>
      <c r="Z24" s="279"/>
      <c r="AA24" s="279"/>
      <c r="AB24" s="279"/>
      <c r="AC24" s="444">
        <v>113000</v>
      </c>
      <c r="AD24" s="455">
        <v>115000</v>
      </c>
      <c r="AE24" s="573">
        <v>1440</v>
      </c>
      <c r="AF24" s="568">
        <v>0</v>
      </c>
      <c r="AG24" s="568">
        <v>0</v>
      </c>
      <c r="AH24" s="568">
        <v>0</v>
      </c>
      <c r="AI24" s="568">
        <v>0</v>
      </c>
      <c r="AJ24" s="568">
        <v>0</v>
      </c>
      <c r="AK24" s="568">
        <v>0</v>
      </c>
      <c r="AL24" s="569">
        <v>0</v>
      </c>
      <c r="AM24" s="380">
        <f t="shared" si="0"/>
        <v>0</v>
      </c>
      <c r="AN24" s="406">
        <f t="shared" si="0"/>
        <v>0</v>
      </c>
      <c r="AO24" s="445">
        <v>4100</v>
      </c>
    </row>
    <row r="25" spans="1:41" ht="18.75" customHeight="1">
      <c r="B25" s="278"/>
      <c r="C25" s="279"/>
      <c r="D25" s="282">
        <v>3</v>
      </c>
      <c r="E25" s="279" t="s">
        <v>59</v>
      </c>
      <c r="M25" s="279"/>
      <c r="N25" s="466"/>
      <c r="O25" s="447"/>
      <c r="P25" s="466"/>
      <c r="Q25" s="466"/>
      <c r="R25" s="447"/>
      <c r="S25" s="279"/>
      <c r="T25" s="279"/>
      <c r="U25" s="279"/>
      <c r="V25" s="279"/>
      <c r="W25" s="279"/>
      <c r="X25" s="279"/>
      <c r="Y25" s="279"/>
      <c r="Z25" s="279"/>
      <c r="AA25" s="279"/>
      <c r="AB25" s="279"/>
      <c r="AC25" s="444">
        <v>115000</v>
      </c>
      <c r="AD25" s="455">
        <v>117000</v>
      </c>
      <c r="AE25" s="573">
        <v>1540</v>
      </c>
      <c r="AF25" s="568">
        <v>0</v>
      </c>
      <c r="AG25" s="568">
        <v>0</v>
      </c>
      <c r="AH25" s="568">
        <v>0</v>
      </c>
      <c r="AI25" s="568">
        <v>0</v>
      </c>
      <c r="AJ25" s="568">
        <v>0</v>
      </c>
      <c r="AK25" s="568">
        <v>0</v>
      </c>
      <c r="AL25" s="569">
        <v>0</v>
      </c>
      <c r="AM25" s="380">
        <f t="shared" ref="AM25:AN44" si="1">IF(AL25-$X$19&gt;0,AL25-$X$19,0)</f>
        <v>0</v>
      </c>
      <c r="AN25" s="406">
        <f t="shared" si="1"/>
        <v>0</v>
      </c>
      <c r="AO25" s="445">
        <v>4100</v>
      </c>
    </row>
    <row r="26" spans="1:41" ht="20.25" customHeight="1">
      <c r="B26" s="278"/>
      <c r="C26" s="279"/>
      <c r="E26" s="279" t="s">
        <v>236</v>
      </c>
      <c r="F26" s="281"/>
      <c r="G26" s="281"/>
      <c r="H26" s="281"/>
      <c r="I26" s="281"/>
      <c r="J26" s="281"/>
      <c r="K26" s="281"/>
      <c r="L26" s="279"/>
      <c r="M26" s="279"/>
      <c r="N26" s="279"/>
      <c r="O26" s="279"/>
      <c r="P26" s="279"/>
      <c r="Q26" s="279"/>
      <c r="R26" s="279"/>
      <c r="S26" s="279"/>
      <c r="T26" s="279"/>
      <c r="U26" s="279"/>
      <c r="V26" s="279"/>
      <c r="W26" s="279"/>
      <c r="X26" s="279"/>
      <c r="Y26" s="279"/>
      <c r="Z26" s="279"/>
      <c r="AA26" s="279"/>
      <c r="AB26" s="279"/>
      <c r="AC26" s="444">
        <v>117000</v>
      </c>
      <c r="AD26" s="455">
        <v>119000</v>
      </c>
      <c r="AE26" s="573">
        <v>1640</v>
      </c>
      <c r="AF26" s="568">
        <v>0</v>
      </c>
      <c r="AG26" s="568">
        <v>0</v>
      </c>
      <c r="AH26" s="568">
        <v>0</v>
      </c>
      <c r="AI26" s="568">
        <v>0</v>
      </c>
      <c r="AJ26" s="568">
        <v>0</v>
      </c>
      <c r="AK26" s="568">
        <v>0</v>
      </c>
      <c r="AL26" s="569">
        <v>0</v>
      </c>
      <c r="AM26" s="380">
        <f t="shared" si="1"/>
        <v>0</v>
      </c>
      <c r="AN26" s="406">
        <f t="shared" si="1"/>
        <v>0</v>
      </c>
      <c r="AO26" s="445">
        <v>4200</v>
      </c>
    </row>
    <row r="27" spans="1:41" ht="16.5" customHeight="1">
      <c r="B27" s="278"/>
      <c r="C27" s="442" t="s">
        <v>223</v>
      </c>
      <c r="D27" s="279"/>
      <c r="E27" s="279" t="s">
        <v>25</v>
      </c>
      <c r="F27" s="281"/>
      <c r="G27" s="281"/>
      <c r="H27" s="281"/>
      <c r="I27" s="281"/>
      <c r="J27" s="281"/>
      <c r="K27" s="281"/>
      <c r="L27" s="279"/>
      <c r="M27" s="280"/>
      <c r="N27" s="279"/>
      <c r="O27" s="279"/>
      <c r="P27" s="279"/>
      <c r="Q27" s="279"/>
      <c r="R27" s="279"/>
      <c r="S27" s="279"/>
      <c r="T27" s="279"/>
      <c r="U27" s="279"/>
      <c r="V27" s="279"/>
      <c r="W27" s="279"/>
      <c r="X27" s="279"/>
      <c r="Y27" s="279"/>
      <c r="Z27" s="279"/>
      <c r="AA27" s="279"/>
      <c r="AB27" s="279"/>
      <c r="AC27" s="444">
        <v>119000</v>
      </c>
      <c r="AD27" s="455">
        <v>121000</v>
      </c>
      <c r="AE27" s="573">
        <v>1750</v>
      </c>
      <c r="AF27" s="568">
        <v>120</v>
      </c>
      <c r="AG27" s="568">
        <v>0</v>
      </c>
      <c r="AH27" s="568">
        <v>0</v>
      </c>
      <c r="AI27" s="568">
        <v>0</v>
      </c>
      <c r="AJ27" s="568">
        <v>0</v>
      </c>
      <c r="AK27" s="568">
        <v>0</v>
      </c>
      <c r="AL27" s="569">
        <v>0</v>
      </c>
      <c r="AM27" s="380">
        <f t="shared" si="1"/>
        <v>0</v>
      </c>
      <c r="AN27" s="406">
        <f t="shared" si="1"/>
        <v>0</v>
      </c>
      <c r="AO27" s="445">
        <v>4300</v>
      </c>
    </row>
    <row r="28" spans="1:41" ht="14.25" customHeight="1">
      <c r="B28" s="278"/>
      <c r="C28" s="448"/>
      <c r="D28" s="279"/>
      <c r="E28" s="279" t="s">
        <v>160</v>
      </c>
      <c r="F28" s="281"/>
      <c r="G28" s="281"/>
      <c r="H28" s="281"/>
      <c r="I28" s="281"/>
      <c r="J28" s="281"/>
      <c r="K28" s="281"/>
      <c r="L28" s="279"/>
      <c r="M28" s="280"/>
      <c r="N28" s="279"/>
      <c r="O28" s="279"/>
      <c r="P28" s="279"/>
      <c r="Q28" s="279"/>
      <c r="R28" s="279"/>
      <c r="S28" s="279"/>
      <c r="T28" s="279"/>
      <c r="U28" s="279"/>
      <c r="V28" s="279"/>
      <c r="W28" s="279"/>
      <c r="X28" s="279"/>
      <c r="Y28" s="279"/>
      <c r="Z28" s="279"/>
      <c r="AA28" s="279"/>
      <c r="AB28" s="279"/>
      <c r="AC28" s="449">
        <v>121000</v>
      </c>
      <c r="AD28" s="456">
        <v>123000</v>
      </c>
      <c r="AE28" s="574">
        <v>1850</v>
      </c>
      <c r="AF28" s="571">
        <v>220</v>
      </c>
      <c r="AG28" s="571">
        <v>0</v>
      </c>
      <c r="AH28" s="571">
        <v>0</v>
      </c>
      <c r="AI28" s="571">
        <v>0</v>
      </c>
      <c r="AJ28" s="571">
        <v>0</v>
      </c>
      <c r="AK28" s="571">
        <v>0</v>
      </c>
      <c r="AL28" s="572">
        <v>0</v>
      </c>
      <c r="AM28" s="380">
        <f t="shared" si="1"/>
        <v>0</v>
      </c>
      <c r="AN28" s="406">
        <f t="shared" si="1"/>
        <v>0</v>
      </c>
      <c r="AO28" s="451">
        <v>4500</v>
      </c>
    </row>
    <row r="29" spans="1:41" ht="17.25" customHeight="1">
      <c r="A29" s="280"/>
      <c r="B29" s="280"/>
      <c r="C29" s="280"/>
      <c r="D29" s="280"/>
      <c r="E29" s="280"/>
      <c r="F29" s="280"/>
      <c r="G29" s="280"/>
      <c r="H29" s="280"/>
      <c r="I29" s="280"/>
      <c r="J29" s="280"/>
      <c r="K29" s="280"/>
      <c r="L29" s="280"/>
      <c r="M29" s="280"/>
      <c r="N29" s="280"/>
      <c r="O29" s="280"/>
      <c r="P29" s="279"/>
      <c r="Q29" s="279"/>
      <c r="R29" s="279"/>
      <c r="S29" s="279"/>
      <c r="T29" s="279"/>
      <c r="U29" s="279"/>
      <c r="V29" s="279"/>
      <c r="W29" s="279"/>
      <c r="X29" s="279"/>
      <c r="Y29" s="279"/>
      <c r="Z29" s="279"/>
      <c r="AA29" s="279"/>
      <c r="AB29" s="279"/>
      <c r="AC29" s="444">
        <v>123000</v>
      </c>
      <c r="AD29" s="455">
        <v>125000</v>
      </c>
      <c r="AE29" s="573">
        <v>1950</v>
      </c>
      <c r="AF29" s="568">
        <v>330</v>
      </c>
      <c r="AG29" s="568">
        <v>0</v>
      </c>
      <c r="AH29" s="568">
        <v>0</v>
      </c>
      <c r="AI29" s="568">
        <v>0</v>
      </c>
      <c r="AJ29" s="568">
        <v>0</v>
      </c>
      <c r="AK29" s="568">
        <v>0</v>
      </c>
      <c r="AL29" s="569">
        <v>0</v>
      </c>
      <c r="AM29" s="380">
        <f t="shared" si="1"/>
        <v>0</v>
      </c>
      <c r="AN29" s="406">
        <f t="shared" si="1"/>
        <v>0</v>
      </c>
      <c r="AO29" s="445">
        <v>4800</v>
      </c>
    </row>
    <row r="30" spans="1:41" ht="14.25" customHeight="1">
      <c r="A30" s="447"/>
      <c r="B30" s="278">
        <v>3</v>
      </c>
      <c r="C30" s="463" t="s">
        <v>53</v>
      </c>
      <c r="D30" s="463"/>
      <c r="E30" s="282"/>
      <c r="F30" s="282"/>
      <c r="G30" s="280"/>
      <c r="H30" s="280"/>
      <c r="I30" s="280"/>
      <c r="J30" s="282"/>
      <c r="K30" s="281"/>
      <c r="L30" s="460"/>
      <c r="M30" s="280"/>
      <c r="N30" s="280"/>
      <c r="O30" s="280"/>
      <c r="P30" s="279"/>
      <c r="Q30" s="279"/>
      <c r="R30" s="279"/>
      <c r="S30" s="279"/>
      <c r="T30" s="279"/>
      <c r="U30" s="279"/>
      <c r="V30" s="279"/>
      <c r="W30" s="279"/>
      <c r="X30" s="279"/>
      <c r="Y30" s="279"/>
      <c r="Z30" s="279"/>
      <c r="AA30" s="279"/>
      <c r="AB30" s="279"/>
      <c r="AC30" s="444">
        <v>125000</v>
      </c>
      <c r="AD30" s="455">
        <v>127000</v>
      </c>
      <c r="AE30" s="573">
        <v>2050</v>
      </c>
      <c r="AF30" s="568">
        <v>430</v>
      </c>
      <c r="AG30" s="568">
        <v>0</v>
      </c>
      <c r="AH30" s="568">
        <v>0</v>
      </c>
      <c r="AI30" s="568">
        <v>0</v>
      </c>
      <c r="AJ30" s="568">
        <v>0</v>
      </c>
      <c r="AK30" s="568">
        <v>0</v>
      </c>
      <c r="AL30" s="569">
        <v>0</v>
      </c>
      <c r="AM30" s="380">
        <f t="shared" si="1"/>
        <v>0</v>
      </c>
      <c r="AN30" s="406">
        <f t="shared" si="1"/>
        <v>0</v>
      </c>
      <c r="AO30" s="445">
        <v>5100</v>
      </c>
    </row>
    <row r="31" spans="1:41" ht="14.25" customHeight="1">
      <c r="A31" s="447"/>
      <c r="B31" s="278"/>
      <c r="C31" s="448" t="s">
        <v>212</v>
      </c>
      <c r="D31" s="282" t="s">
        <v>54</v>
      </c>
      <c r="E31" s="282"/>
      <c r="F31" s="282"/>
      <c r="G31" s="282"/>
      <c r="H31" s="282"/>
      <c r="I31" s="282"/>
      <c r="J31" s="460"/>
      <c r="K31" s="460"/>
      <c r="L31" s="447"/>
      <c r="M31" s="280"/>
      <c r="N31" s="280"/>
      <c r="O31" s="280"/>
      <c r="P31" s="279"/>
      <c r="Q31" s="279"/>
      <c r="R31" s="279"/>
      <c r="S31" s="279"/>
      <c r="T31" s="279"/>
      <c r="U31" s="279"/>
      <c r="V31" s="279"/>
      <c r="W31" s="279"/>
      <c r="X31" s="279"/>
      <c r="Y31" s="279"/>
      <c r="Z31" s="279"/>
      <c r="AA31" s="279"/>
      <c r="AB31" s="279"/>
      <c r="AC31" s="444">
        <v>127000</v>
      </c>
      <c r="AD31" s="455">
        <v>129000</v>
      </c>
      <c r="AE31" s="573">
        <v>2150</v>
      </c>
      <c r="AF31" s="568">
        <v>530</v>
      </c>
      <c r="AG31" s="568">
        <v>0</v>
      </c>
      <c r="AH31" s="568">
        <v>0</v>
      </c>
      <c r="AI31" s="568">
        <v>0</v>
      </c>
      <c r="AJ31" s="568">
        <v>0</v>
      </c>
      <c r="AK31" s="568">
        <v>0</v>
      </c>
      <c r="AL31" s="569">
        <v>0</v>
      </c>
      <c r="AM31" s="380">
        <f t="shared" si="1"/>
        <v>0</v>
      </c>
      <c r="AN31" s="406">
        <f t="shared" si="1"/>
        <v>0</v>
      </c>
      <c r="AO31" s="445">
        <v>5400</v>
      </c>
    </row>
    <row r="32" spans="1:41" ht="14.25" customHeight="1">
      <c r="C32" s="467" t="s">
        <v>177</v>
      </c>
      <c r="D32" s="282" t="s">
        <v>156</v>
      </c>
      <c r="E32" s="282"/>
      <c r="F32" s="282"/>
      <c r="G32" s="282"/>
      <c r="H32" s="282"/>
      <c r="I32" s="460"/>
      <c r="J32" s="462"/>
      <c r="K32" s="447"/>
      <c r="L32" s="447"/>
      <c r="M32" s="280"/>
      <c r="N32" s="280"/>
      <c r="O32" s="280"/>
      <c r="P32" s="279"/>
      <c r="Q32" s="279"/>
      <c r="R32" s="279"/>
      <c r="S32" s="279"/>
      <c r="T32" s="279"/>
      <c r="U32" s="279"/>
      <c r="V32" s="279"/>
      <c r="W32" s="279"/>
      <c r="X32" s="279"/>
      <c r="Y32" s="279"/>
      <c r="Z32" s="279"/>
      <c r="AA32" s="279"/>
      <c r="AB32" s="279"/>
      <c r="AC32" s="444">
        <v>129000</v>
      </c>
      <c r="AD32" s="455">
        <v>131000</v>
      </c>
      <c r="AE32" s="573">
        <v>2260</v>
      </c>
      <c r="AF32" s="575">
        <v>630</v>
      </c>
      <c r="AG32" s="568">
        <v>0</v>
      </c>
      <c r="AH32" s="568">
        <v>0</v>
      </c>
      <c r="AI32" s="568">
        <v>0</v>
      </c>
      <c r="AJ32" s="568">
        <v>0</v>
      </c>
      <c r="AK32" s="568">
        <v>0</v>
      </c>
      <c r="AL32" s="569">
        <v>0</v>
      </c>
      <c r="AM32" s="380">
        <f t="shared" si="1"/>
        <v>0</v>
      </c>
      <c r="AN32" s="406">
        <f t="shared" si="1"/>
        <v>0</v>
      </c>
      <c r="AO32" s="445">
        <v>5700</v>
      </c>
    </row>
    <row r="33" spans="1:43" ht="14.25" customHeight="1">
      <c r="B33" s="447"/>
      <c r="C33" s="448" t="s">
        <v>178</v>
      </c>
      <c r="D33" s="279" t="s">
        <v>217</v>
      </c>
      <c r="E33" s="447"/>
      <c r="F33" s="447"/>
      <c r="G33" s="447"/>
      <c r="H33" s="447"/>
      <c r="I33" s="447"/>
      <c r="J33" s="447"/>
      <c r="K33" s="447"/>
      <c r="L33" s="447"/>
      <c r="M33" s="280"/>
      <c r="N33" s="280"/>
      <c r="O33" s="280"/>
      <c r="P33" s="279"/>
      <c r="Q33" s="279"/>
      <c r="R33" s="279"/>
      <c r="S33" s="279"/>
      <c r="T33" s="279"/>
      <c r="U33" s="279"/>
      <c r="V33" s="279"/>
      <c r="W33" s="279"/>
      <c r="X33" s="279"/>
      <c r="Y33" s="279"/>
      <c r="Z33" s="279"/>
      <c r="AA33" s="279"/>
      <c r="AB33" s="279"/>
      <c r="AC33" s="449">
        <v>131000</v>
      </c>
      <c r="AD33" s="456">
        <v>133000</v>
      </c>
      <c r="AE33" s="574">
        <v>2360</v>
      </c>
      <c r="AF33" s="576">
        <v>740</v>
      </c>
      <c r="AG33" s="571">
        <v>0</v>
      </c>
      <c r="AH33" s="571">
        <v>0</v>
      </c>
      <c r="AI33" s="571">
        <v>0</v>
      </c>
      <c r="AJ33" s="571">
        <v>0</v>
      </c>
      <c r="AK33" s="571">
        <v>0</v>
      </c>
      <c r="AL33" s="572">
        <v>0</v>
      </c>
      <c r="AM33" s="380">
        <f t="shared" si="1"/>
        <v>0</v>
      </c>
      <c r="AN33" s="406">
        <f t="shared" si="1"/>
        <v>0</v>
      </c>
      <c r="AO33" s="451">
        <v>6000</v>
      </c>
    </row>
    <row r="34" spans="1:43" ht="14.25" customHeight="1">
      <c r="B34" s="447"/>
      <c r="C34" s="447"/>
      <c r="D34" s="279" t="s">
        <v>237</v>
      </c>
      <c r="E34" s="279"/>
      <c r="F34" s="279"/>
      <c r="G34" s="447"/>
      <c r="H34" s="447"/>
      <c r="I34" s="447"/>
      <c r="J34" s="447"/>
      <c r="K34" s="447"/>
      <c r="L34" s="464"/>
      <c r="M34" s="280"/>
      <c r="N34" s="280"/>
      <c r="O34" s="280"/>
      <c r="P34" s="279"/>
      <c r="Q34" s="279"/>
      <c r="R34" s="279"/>
      <c r="S34" s="279"/>
      <c r="T34" s="279"/>
      <c r="U34" s="279"/>
      <c r="V34" s="279"/>
      <c r="W34" s="279"/>
      <c r="X34" s="279"/>
      <c r="Y34" s="279"/>
      <c r="Z34" s="279"/>
      <c r="AA34" s="279"/>
      <c r="AB34" s="279"/>
      <c r="AC34" s="444">
        <v>133000</v>
      </c>
      <c r="AD34" s="455">
        <v>135000</v>
      </c>
      <c r="AE34" s="573">
        <v>2460</v>
      </c>
      <c r="AF34" s="575">
        <v>840</v>
      </c>
      <c r="AG34" s="568">
        <v>0</v>
      </c>
      <c r="AH34" s="568">
        <v>0</v>
      </c>
      <c r="AI34" s="568">
        <v>0</v>
      </c>
      <c r="AJ34" s="568">
        <v>0</v>
      </c>
      <c r="AK34" s="568">
        <v>0</v>
      </c>
      <c r="AL34" s="569">
        <v>0</v>
      </c>
      <c r="AM34" s="380">
        <f t="shared" si="1"/>
        <v>0</v>
      </c>
      <c r="AN34" s="406">
        <f t="shared" si="1"/>
        <v>0</v>
      </c>
      <c r="AO34" s="445">
        <v>6300</v>
      </c>
    </row>
    <row r="35" spans="1:43" ht="14.25" customHeight="1">
      <c r="A35" s="447"/>
      <c r="B35" s="447"/>
      <c r="C35" s="447"/>
      <c r="D35" s="279" t="s">
        <v>228</v>
      </c>
      <c r="E35" s="279"/>
      <c r="F35" s="279"/>
      <c r="G35" s="447"/>
      <c r="H35" s="447"/>
      <c r="I35" s="447"/>
      <c r="J35" s="447"/>
      <c r="K35" s="447"/>
      <c r="L35" s="447"/>
      <c r="M35" s="280"/>
      <c r="N35" s="280"/>
      <c r="O35" s="280"/>
      <c r="P35" s="279"/>
      <c r="Q35" s="279"/>
      <c r="R35" s="279"/>
      <c r="S35" s="279"/>
      <c r="T35" s="279"/>
      <c r="U35" s="279"/>
      <c r="V35" s="279"/>
      <c r="W35" s="279"/>
      <c r="X35" s="279"/>
      <c r="Y35" s="279"/>
      <c r="Z35" s="279"/>
      <c r="AA35" s="279"/>
      <c r="AB35" s="279"/>
      <c r="AC35" s="444">
        <v>135000</v>
      </c>
      <c r="AD35" s="455">
        <v>137000</v>
      </c>
      <c r="AE35" s="573">
        <v>2550</v>
      </c>
      <c r="AF35" s="575">
        <v>930</v>
      </c>
      <c r="AG35" s="568">
        <v>0</v>
      </c>
      <c r="AH35" s="568">
        <v>0</v>
      </c>
      <c r="AI35" s="568">
        <v>0</v>
      </c>
      <c r="AJ35" s="568">
        <v>0</v>
      </c>
      <c r="AK35" s="568">
        <v>0</v>
      </c>
      <c r="AL35" s="569">
        <v>0</v>
      </c>
      <c r="AM35" s="380">
        <f t="shared" si="1"/>
        <v>0</v>
      </c>
      <c r="AN35" s="406">
        <f t="shared" si="1"/>
        <v>0</v>
      </c>
      <c r="AO35" s="445">
        <v>6600</v>
      </c>
    </row>
    <row r="36" spans="1:43" ht="14.25" customHeight="1">
      <c r="A36" s="447"/>
      <c r="B36" s="447"/>
      <c r="C36" s="452"/>
      <c r="D36" s="279" t="s">
        <v>219</v>
      </c>
      <c r="E36" s="447"/>
      <c r="F36" s="447"/>
      <c r="G36" s="447"/>
      <c r="H36" s="447"/>
      <c r="I36" s="447"/>
      <c r="J36" s="447"/>
      <c r="K36" s="447"/>
      <c r="L36" s="447"/>
      <c r="M36" s="280"/>
      <c r="N36" s="280"/>
      <c r="O36" s="280"/>
      <c r="P36" s="279"/>
      <c r="Q36" s="279"/>
      <c r="R36" s="280"/>
      <c r="S36" s="280"/>
      <c r="T36" s="280"/>
      <c r="U36" s="280"/>
      <c r="V36" s="280"/>
      <c r="W36" s="280"/>
      <c r="X36" s="280"/>
      <c r="Y36" s="280"/>
      <c r="Z36" s="280"/>
      <c r="AA36" s="280"/>
      <c r="AB36" s="280"/>
      <c r="AC36" s="444">
        <v>137000</v>
      </c>
      <c r="AD36" s="455">
        <v>139000</v>
      </c>
      <c r="AE36" s="573">
        <v>2610</v>
      </c>
      <c r="AF36" s="575">
        <v>990</v>
      </c>
      <c r="AG36" s="568">
        <v>0</v>
      </c>
      <c r="AH36" s="568">
        <v>0</v>
      </c>
      <c r="AI36" s="568">
        <v>0</v>
      </c>
      <c r="AJ36" s="568">
        <v>0</v>
      </c>
      <c r="AK36" s="568">
        <v>0</v>
      </c>
      <c r="AL36" s="569">
        <v>0</v>
      </c>
      <c r="AM36" s="380">
        <f t="shared" si="1"/>
        <v>0</v>
      </c>
      <c r="AN36" s="406">
        <f t="shared" si="1"/>
        <v>0</v>
      </c>
      <c r="AO36" s="445">
        <v>6800</v>
      </c>
    </row>
    <row r="37" spans="1:43" ht="14.25" customHeight="1">
      <c r="B37" s="447"/>
      <c r="C37" s="468" t="s">
        <v>179</v>
      </c>
      <c r="D37" s="279" t="s">
        <v>159</v>
      </c>
      <c r="E37" s="447"/>
      <c r="F37" s="447"/>
      <c r="G37" s="447"/>
      <c r="H37" s="447"/>
      <c r="I37" s="447"/>
      <c r="J37" s="447"/>
      <c r="K37" s="447"/>
      <c r="L37" s="447"/>
      <c r="M37" s="280"/>
      <c r="N37" s="280"/>
      <c r="O37" s="280"/>
      <c r="P37" s="280"/>
      <c r="Q37" s="280"/>
      <c r="R37" s="280"/>
      <c r="S37" s="280"/>
      <c r="T37" s="280"/>
      <c r="U37" s="280"/>
      <c r="V37" s="280"/>
      <c r="W37" s="280"/>
      <c r="X37" s="280"/>
      <c r="Y37" s="280"/>
      <c r="Z37" s="280"/>
      <c r="AA37" s="280"/>
      <c r="AB37" s="280"/>
      <c r="AC37" s="444">
        <v>139000</v>
      </c>
      <c r="AD37" s="455">
        <v>141000</v>
      </c>
      <c r="AE37" s="573">
        <v>2680</v>
      </c>
      <c r="AF37" s="575">
        <v>1050</v>
      </c>
      <c r="AG37" s="568">
        <v>0</v>
      </c>
      <c r="AH37" s="568">
        <v>0</v>
      </c>
      <c r="AI37" s="568">
        <v>0</v>
      </c>
      <c r="AJ37" s="568">
        <v>0</v>
      </c>
      <c r="AK37" s="568">
        <v>0</v>
      </c>
      <c r="AL37" s="569">
        <v>0</v>
      </c>
      <c r="AM37" s="380">
        <f t="shared" si="1"/>
        <v>0</v>
      </c>
      <c r="AN37" s="406">
        <f t="shared" si="1"/>
        <v>0</v>
      </c>
      <c r="AO37" s="445">
        <v>7100</v>
      </c>
    </row>
    <row r="38" spans="1:43" ht="14.25" customHeight="1">
      <c r="B38" s="447"/>
      <c r="C38" s="468" t="s">
        <v>220</v>
      </c>
      <c r="D38" s="279" t="s">
        <v>221</v>
      </c>
      <c r="E38" s="447"/>
      <c r="F38" s="447"/>
      <c r="G38" s="447"/>
      <c r="H38" s="447"/>
      <c r="I38" s="447"/>
      <c r="J38" s="447"/>
      <c r="K38" s="447"/>
      <c r="L38" s="462"/>
      <c r="M38" s="280"/>
      <c r="N38" s="280"/>
      <c r="O38" s="280"/>
      <c r="P38" s="280"/>
      <c r="Q38" s="280"/>
      <c r="R38" s="280"/>
      <c r="S38" s="280"/>
      <c r="T38" s="280"/>
      <c r="U38" s="280"/>
      <c r="V38" s="280"/>
      <c r="W38" s="280"/>
      <c r="X38" s="280"/>
      <c r="Y38" s="280"/>
      <c r="Z38" s="280"/>
      <c r="AA38" s="280"/>
      <c r="AB38" s="280"/>
      <c r="AC38" s="449">
        <v>141000</v>
      </c>
      <c r="AD38" s="456">
        <v>143000</v>
      </c>
      <c r="AE38" s="574">
        <v>2740</v>
      </c>
      <c r="AF38" s="576">
        <v>1110</v>
      </c>
      <c r="AG38" s="571">
        <v>0</v>
      </c>
      <c r="AH38" s="571">
        <v>0</v>
      </c>
      <c r="AI38" s="571">
        <v>0</v>
      </c>
      <c r="AJ38" s="571">
        <v>0</v>
      </c>
      <c r="AK38" s="571">
        <v>0</v>
      </c>
      <c r="AL38" s="572">
        <v>0</v>
      </c>
      <c r="AM38" s="380">
        <f t="shared" si="1"/>
        <v>0</v>
      </c>
      <c r="AN38" s="406">
        <f t="shared" si="1"/>
        <v>0</v>
      </c>
      <c r="AO38" s="451">
        <v>7500</v>
      </c>
    </row>
    <row r="39" spans="1:43" ht="14.25" customHeight="1">
      <c r="B39" s="447"/>
      <c r="C39" s="447"/>
      <c r="D39" s="279" t="s">
        <v>238</v>
      </c>
      <c r="E39" s="447"/>
      <c r="F39" s="447"/>
      <c r="G39" s="447"/>
      <c r="H39" s="447"/>
      <c r="I39" s="447"/>
      <c r="J39" s="447"/>
      <c r="K39" s="447"/>
      <c r="L39" s="279"/>
      <c r="M39" s="280"/>
      <c r="N39" s="280"/>
      <c r="O39" s="280"/>
      <c r="P39" s="279"/>
      <c r="Q39" s="279"/>
      <c r="R39" s="280"/>
      <c r="S39" s="280"/>
      <c r="T39" s="280"/>
      <c r="U39" s="280"/>
      <c r="V39" s="280"/>
      <c r="W39" s="280"/>
      <c r="X39" s="280"/>
      <c r="Y39" s="280"/>
      <c r="Z39" s="280"/>
      <c r="AA39" s="280"/>
      <c r="AB39" s="280"/>
      <c r="AC39" s="444">
        <v>143000</v>
      </c>
      <c r="AD39" s="455">
        <v>145000</v>
      </c>
      <c r="AE39" s="573">
        <v>2800</v>
      </c>
      <c r="AF39" s="575">
        <v>1170</v>
      </c>
      <c r="AG39" s="568">
        <v>0</v>
      </c>
      <c r="AH39" s="568">
        <v>0</v>
      </c>
      <c r="AI39" s="568">
        <v>0</v>
      </c>
      <c r="AJ39" s="568">
        <v>0</v>
      </c>
      <c r="AK39" s="568">
        <v>0</v>
      </c>
      <c r="AL39" s="569">
        <v>0</v>
      </c>
      <c r="AM39" s="380">
        <f t="shared" si="1"/>
        <v>0</v>
      </c>
      <c r="AN39" s="406">
        <f t="shared" si="1"/>
        <v>0</v>
      </c>
      <c r="AO39" s="445">
        <v>7800</v>
      </c>
    </row>
    <row r="40" spans="1:43" ht="14.25" customHeight="1">
      <c r="B40" s="447"/>
      <c r="C40" s="447"/>
      <c r="D40" s="447"/>
      <c r="E40" s="447"/>
      <c r="F40" s="447"/>
      <c r="G40" s="447"/>
      <c r="H40" s="447"/>
      <c r="I40" s="447"/>
      <c r="J40" s="447"/>
      <c r="K40" s="447"/>
      <c r="L40" s="279"/>
      <c r="M40" s="280"/>
      <c r="N40" s="280"/>
      <c r="O40" s="280"/>
      <c r="P40" s="279"/>
      <c r="Q40" s="279"/>
      <c r="R40" s="279"/>
      <c r="S40" s="279"/>
      <c r="T40" s="279"/>
      <c r="U40" s="279"/>
      <c r="V40" s="279"/>
      <c r="W40" s="279"/>
      <c r="X40" s="279"/>
      <c r="Y40" s="279"/>
      <c r="Z40" s="279"/>
      <c r="AA40" s="279"/>
      <c r="AB40" s="279"/>
      <c r="AC40" s="444">
        <v>145000</v>
      </c>
      <c r="AD40" s="455">
        <v>147000</v>
      </c>
      <c r="AE40" s="573">
        <v>2860</v>
      </c>
      <c r="AF40" s="575">
        <v>1240</v>
      </c>
      <c r="AG40" s="568">
        <v>0</v>
      </c>
      <c r="AH40" s="568">
        <v>0</v>
      </c>
      <c r="AI40" s="568">
        <v>0</v>
      </c>
      <c r="AJ40" s="568">
        <v>0</v>
      </c>
      <c r="AK40" s="568">
        <v>0</v>
      </c>
      <c r="AL40" s="569">
        <v>0</v>
      </c>
      <c r="AM40" s="380">
        <f t="shared" si="1"/>
        <v>0</v>
      </c>
      <c r="AN40" s="406">
        <f t="shared" si="1"/>
        <v>0</v>
      </c>
      <c r="AO40" s="445">
        <v>8100</v>
      </c>
    </row>
    <row r="41" spans="1:43" ht="14.25" customHeight="1">
      <c r="B41" s="278">
        <v>4</v>
      </c>
      <c r="C41" s="488" t="s">
        <v>55</v>
      </c>
      <c r="D41" s="489"/>
      <c r="E41" s="489"/>
      <c r="F41" s="281"/>
      <c r="G41" s="279"/>
      <c r="H41" s="279"/>
      <c r="I41" s="281"/>
      <c r="J41" s="281"/>
      <c r="K41" s="281"/>
      <c r="L41" s="279"/>
      <c r="M41" s="279"/>
      <c r="N41" s="279"/>
      <c r="O41" s="279"/>
      <c r="P41" s="490"/>
      <c r="Q41" s="490"/>
      <c r="R41" s="279"/>
      <c r="S41" s="279"/>
      <c r="T41" s="279"/>
      <c r="U41" s="279"/>
      <c r="V41" s="279"/>
      <c r="W41" s="279"/>
      <c r="X41" s="279"/>
      <c r="Y41" s="279"/>
      <c r="Z41" s="279"/>
      <c r="AA41" s="279"/>
      <c r="AB41" s="279"/>
      <c r="AC41" s="444">
        <v>147000</v>
      </c>
      <c r="AD41" s="455">
        <v>149000</v>
      </c>
      <c r="AE41" s="573">
        <v>2920</v>
      </c>
      <c r="AF41" s="575">
        <v>1300</v>
      </c>
      <c r="AG41" s="568">
        <v>0</v>
      </c>
      <c r="AH41" s="568">
        <v>0</v>
      </c>
      <c r="AI41" s="568">
        <v>0</v>
      </c>
      <c r="AJ41" s="568">
        <v>0</v>
      </c>
      <c r="AK41" s="568">
        <v>0</v>
      </c>
      <c r="AL41" s="569">
        <v>0</v>
      </c>
      <c r="AM41" s="380">
        <f t="shared" si="1"/>
        <v>0</v>
      </c>
      <c r="AN41" s="406">
        <f t="shared" si="1"/>
        <v>0</v>
      </c>
      <c r="AO41" s="445">
        <v>8400</v>
      </c>
    </row>
    <row r="42" spans="1:43" ht="14.25" customHeight="1">
      <c r="A42" s="283"/>
      <c r="C42" s="448" t="s">
        <v>224</v>
      </c>
      <c r="E42" s="279" t="s">
        <v>56</v>
      </c>
      <c r="F42" s="279"/>
      <c r="G42" s="281"/>
      <c r="H42" s="279"/>
      <c r="I42" s="281"/>
      <c r="J42" s="281"/>
      <c r="K42" s="281"/>
      <c r="L42" s="280"/>
      <c r="M42" s="279"/>
      <c r="N42" s="490"/>
      <c r="O42" s="279"/>
      <c r="P42" s="279"/>
      <c r="Q42" s="279"/>
      <c r="R42" s="490"/>
      <c r="S42" s="490"/>
      <c r="T42" s="490"/>
      <c r="U42" s="490"/>
      <c r="V42" s="490"/>
      <c r="W42" s="490"/>
      <c r="X42" s="490"/>
      <c r="Y42" s="490"/>
      <c r="Z42" s="490"/>
      <c r="AA42" s="490"/>
      <c r="AB42" s="279"/>
      <c r="AC42" s="444">
        <v>149000</v>
      </c>
      <c r="AD42" s="455">
        <v>151000</v>
      </c>
      <c r="AE42" s="573">
        <v>2980</v>
      </c>
      <c r="AF42" s="575">
        <v>1360</v>
      </c>
      <c r="AG42" s="568">
        <v>0</v>
      </c>
      <c r="AH42" s="568">
        <v>0</v>
      </c>
      <c r="AI42" s="568">
        <v>0</v>
      </c>
      <c r="AJ42" s="568">
        <v>0</v>
      </c>
      <c r="AK42" s="568">
        <v>0</v>
      </c>
      <c r="AL42" s="569">
        <v>0</v>
      </c>
      <c r="AM42" s="380">
        <f t="shared" si="1"/>
        <v>0</v>
      </c>
      <c r="AN42" s="406">
        <f t="shared" si="1"/>
        <v>0</v>
      </c>
      <c r="AO42" s="445">
        <v>8700</v>
      </c>
    </row>
    <row r="43" spans="1:43" ht="14.25" customHeight="1">
      <c r="A43" s="283"/>
      <c r="C43" s="279"/>
      <c r="E43" s="279" t="s">
        <v>60</v>
      </c>
      <c r="F43" s="279"/>
      <c r="G43" s="279"/>
      <c r="H43" s="280"/>
      <c r="I43" s="280"/>
      <c r="J43" s="280"/>
      <c r="K43" s="280"/>
      <c r="L43" s="280"/>
      <c r="M43" s="490"/>
      <c r="N43" s="279"/>
      <c r="O43" s="490"/>
      <c r="P43" s="279"/>
      <c r="Q43" s="279"/>
      <c r="R43" s="279"/>
      <c r="S43" s="279"/>
      <c r="T43" s="279"/>
      <c r="U43" s="279"/>
      <c r="V43" s="279"/>
      <c r="W43" s="279"/>
      <c r="X43" s="279"/>
      <c r="Y43" s="279"/>
      <c r="Z43" s="279"/>
      <c r="AA43" s="279"/>
      <c r="AB43" s="279"/>
      <c r="AC43" s="449">
        <v>151000</v>
      </c>
      <c r="AD43" s="456">
        <v>153000</v>
      </c>
      <c r="AE43" s="574">
        <v>3050</v>
      </c>
      <c r="AF43" s="576">
        <v>1430</v>
      </c>
      <c r="AG43" s="571">
        <v>0</v>
      </c>
      <c r="AH43" s="571">
        <v>0</v>
      </c>
      <c r="AI43" s="571">
        <v>0</v>
      </c>
      <c r="AJ43" s="571">
        <v>0</v>
      </c>
      <c r="AK43" s="571">
        <v>0</v>
      </c>
      <c r="AL43" s="572">
        <v>0</v>
      </c>
      <c r="AM43" s="380">
        <f t="shared" si="1"/>
        <v>0</v>
      </c>
      <c r="AN43" s="406">
        <f t="shared" si="1"/>
        <v>0</v>
      </c>
      <c r="AO43" s="451">
        <v>9000</v>
      </c>
    </row>
    <row r="44" spans="1:43" ht="14.25" customHeight="1">
      <c r="A44" s="283"/>
      <c r="B44" s="278"/>
      <c r="C44" s="279"/>
      <c r="E44" s="279" t="s">
        <v>161</v>
      </c>
      <c r="F44" s="279"/>
      <c r="G44" s="279"/>
      <c r="H44" s="280"/>
      <c r="I44" s="280"/>
      <c r="J44" s="280"/>
      <c r="K44" s="280"/>
      <c r="L44" s="279"/>
      <c r="M44" s="279"/>
      <c r="N44" s="279"/>
      <c r="O44" s="279"/>
      <c r="P44" s="279"/>
      <c r="Q44" s="279"/>
      <c r="R44" s="279"/>
      <c r="S44" s="279"/>
      <c r="T44" s="279"/>
      <c r="U44" s="279"/>
      <c r="V44" s="279"/>
      <c r="W44" s="279"/>
      <c r="X44" s="279"/>
      <c r="Y44" s="279"/>
      <c r="Z44" s="279"/>
      <c r="AA44" s="279"/>
      <c r="AB44" s="279"/>
      <c r="AC44" s="444">
        <v>153000</v>
      </c>
      <c r="AD44" s="455">
        <v>155000</v>
      </c>
      <c r="AE44" s="573">
        <v>3120</v>
      </c>
      <c r="AF44" s="575">
        <v>1500</v>
      </c>
      <c r="AG44" s="568">
        <v>0</v>
      </c>
      <c r="AH44" s="568">
        <v>0</v>
      </c>
      <c r="AI44" s="568">
        <v>0</v>
      </c>
      <c r="AJ44" s="568">
        <v>0</v>
      </c>
      <c r="AK44" s="568">
        <v>0</v>
      </c>
      <c r="AL44" s="569">
        <v>0</v>
      </c>
      <c r="AM44" s="380">
        <f t="shared" si="1"/>
        <v>0</v>
      </c>
      <c r="AN44" s="406">
        <f t="shared" si="1"/>
        <v>0</v>
      </c>
      <c r="AO44" s="445">
        <v>9300</v>
      </c>
    </row>
    <row r="45" spans="1:43" ht="14.25" customHeight="1">
      <c r="A45" s="283"/>
      <c r="B45" s="278"/>
      <c r="C45" s="279"/>
      <c r="E45" s="279" t="s">
        <v>239</v>
      </c>
      <c r="F45" s="279"/>
      <c r="G45" s="279"/>
      <c r="H45" s="280"/>
      <c r="I45" s="280"/>
      <c r="J45" s="280"/>
      <c r="K45" s="280"/>
      <c r="L45" s="279"/>
      <c r="M45" s="279"/>
      <c r="N45" s="279"/>
      <c r="O45" s="279"/>
      <c r="P45" s="279"/>
      <c r="Q45" s="279"/>
      <c r="R45" s="279"/>
      <c r="S45" s="279"/>
      <c r="T45" s="279"/>
      <c r="U45" s="279"/>
      <c r="V45" s="279"/>
      <c r="W45" s="279"/>
      <c r="X45" s="279"/>
      <c r="Y45" s="279"/>
      <c r="Z45" s="279"/>
      <c r="AA45" s="279"/>
      <c r="AB45" s="279"/>
      <c r="AC45" s="444">
        <v>155000</v>
      </c>
      <c r="AD45" s="455">
        <v>157000</v>
      </c>
      <c r="AE45" s="573">
        <v>3200</v>
      </c>
      <c r="AF45" s="575">
        <v>1570</v>
      </c>
      <c r="AG45" s="568">
        <v>0</v>
      </c>
      <c r="AH45" s="568">
        <v>0</v>
      </c>
      <c r="AI45" s="568">
        <v>0</v>
      </c>
      <c r="AJ45" s="568">
        <v>0</v>
      </c>
      <c r="AK45" s="568">
        <v>0</v>
      </c>
      <c r="AL45" s="569">
        <v>0</v>
      </c>
      <c r="AM45" s="380">
        <f t="shared" ref="AM45:AN64" si="2">IF(AL45-$X$19&gt;0,AL45-$X$19,0)</f>
        <v>0</v>
      </c>
      <c r="AN45" s="406">
        <f t="shared" si="2"/>
        <v>0</v>
      </c>
      <c r="AO45" s="445">
        <v>9600</v>
      </c>
    </row>
    <row r="46" spans="1:43" ht="14.25" customHeight="1">
      <c r="A46" s="283"/>
      <c r="B46" s="278">
        <v>5</v>
      </c>
      <c r="C46" s="282" t="s">
        <v>162</v>
      </c>
      <c r="D46" s="282"/>
      <c r="E46" s="161"/>
      <c r="F46" s="280"/>
      <c r="G46" s="280"/>
      <c r="H46" s="280"/>
      <c r="I46" s="280"/>
      <c r="J46" s="280"/>
      <c r="K46" s="280"/>
      <c r="L46" s="279"/>
      <c r="M46" s="279"/>
      <c r="N46" s="279"/>
      <c r="O46" s="279"/>
      <c r="P46" s="161"/>
      <c r="Q46" s="161"/>
      <c r="R46" s="279"/>
      <c r="S46" s="279"/>
      <c r="T46" s="279"/>
      <c r="U46" s="279"/>
      <c r="V46" s="279"/>
      <c r="W46" s="279"/>
      <c r="X46" s="279"/>
      <c r="Y46" s="279"/>
      <c r="Z46" s="279"/>
      <c r="AA46" s="279"/>
      <c r="AB46" s="279"/>
      <c r="AC46" s="444">
        <v>157000</v>
      </c>
      <c r="AD46" s="455">
        <v>159000</v>
      </c>
      <c r="AE46" s="573">
        <v>3270</v>
      </c>
      <c r="AF46" s="575">
        <v>1640</v>
      </c>
      <c r="AG46" s="568">
        <v>0</v>
      </c>
      <c r="AH46" s="568">
        <v>0</v>
      </c>
      <c r="AI46" s="568">
        <v>0</v>
      </c>
      <c r="AJ46" s="568">
        <v>0</v>
      </c>
      <c r="AK46" s="568">
        <v>0</v>
      </c>
      <c r="AL46" s="569">
        <v>0</v>
      </c>
      <c r="AM46" s="380">
        <f t="shared" si="2"/>
        <v>0</v>
      </c>
      <c r="AN46" s="406">
        <f t="shared" si="2"/>
        <v>0</v>
      </c>
      <c r="AO46" s="445">
        <v>9900</v>
      </c>
    </row>
    <row r="47" spans="1:43" ht="14.25" customHeight="1">
      <c r="A47" s="161"/>
      <c r="B47" s="280"/>
      <c r="C47" s="442" t="s">
        <v>225</v>
      </c>
      <c r="D47" s="282"/>
      <c r="E47" s="282" t="s">
        <v>163</v>
      </c>
      <c r="F47" s="280"/>
      <c r="G47" s="280"/>
      <c r="H47" s="280"/>
      <c r="I47" s="280"/>
      <c r="J47" s="280"/>
      <c r="K47" s="280"/>
      <c r="L47" s="491"/>
      <c r="M47" s="279"/>
      <c r="N47" s="161"/>
      <c r="O47" s="279"/>
      <c r="P47" s="161"/>
      <c r="Q47" s="161"/>
      <c r="R47" s="161"/>
      <c r="S47" s="279"/>
      <c r="T47" s="279"/>
      <c r="U47" s="279"/>
      <c r="V47" s="279"/>
      <c r="W47" s="279"/>
      <c r="X47" s="279"/>
      <c r="Y47" s="279"/>
      <c r="Z47" s="279"/>
      <c r="AA47" s="279"/>
      <c r="AB47" s="279"/>
      <c r="AC47" s="444">
        <v>159000</v>
      </c>
      <c r="AD47" s="455">
        <v>161000</v>
      </c>
      <c r="AE47" s="573">
        <v>3340</v>
      </c>
      <c r="AF47" s="575">
        <v>1720</v>
      </c>
      <c r="AG47" s="568">
        <v>100</v>
      </c>
      <c r="AH47" s="568">
        <v>0</v>
      </c>
      <c r="AI47" s="568">
        <v>0</v>
      </c>
      <c r="AJ47" s="568">
        <v>0</v>
      </c>
      <c r="AK47" s="568">
        <v>0</v>
      </c>
      <c r="AL47" s="569">
        <v>0</v>
      </c>
      <c r="AM47" s="380">
        <f t="shared" si="2"/>
        <v>0</v>
      </c>
      <c r="AN47" s="406">
        <f t="shared" si="2"/>
        <v>0</v>
      </c>
      <c r="AO47" s="445">
        <v>10200</v>
      </c>
    </row>
    <row r="48" spans="1:43" s="283" customFormat="1" ht="19.5" customHeight="1">
      <c r="A48" s="161"/>
      <c r="B48" s="161"/>
      <c r="C48" s="161"/>
      <c r="D48" s="161"/>
      <c r="E48" s="282" t="s">
        <v>164</v>
      </c>
      <c r="F48" s="161"/>
      <c r="G48" s="161"/>
      <c r="H48" s="161"/>
      <c r="I48" s="161"/>
      <c r="J48" s="161"/>
      <c r="K48" s="161"/>
      <c r="L48" s="161"/>
      <c r="M48" s="161"/>
      <c r="N48" s="161"/>
      <c r="O48" s="161"/>
      <c r="P48" s="161"/>
      <c r="Q48" s="161"/>
      <c r="R48" s="161"/>
      <c r="S48" s="279"/>
      <c r="T48" s="279"/>
      <c r="U48" s="279"/>
      <c r="V48" s="279"/>
      <c r="W48" s="279"/>
      <c r="X48" s="279"/>
      <c r="Y48" s="279"/>
      <c r="Z48" s="279"/>
      <c r="AA48" s="279"/>
      <c r="AB48" s="279"/>
      <c r="AC48" s="449">
        <v>161000</v>
      </c>
      <c r="AD48" s="456">
        <v>163000</v>
      </c>
      <c r="AE48" s="574">
        <v>3410</v>
      </c>
      <c r="AF48" s="576">
        <v>1790</v>
      </c>
      <c r="AG48" s="571">
        <v>170</v>
      </c>
      <c r="AH48" s="571">
        <v>0</v>
      </c>
      <c r="AI48" s="571">
        <v>0</v>
      </c>
      <c r="AJ48" s="571">
        <v>0</v>
      </c>
      <c r="AK48" s="571">
        <v>0</v>
      </c>
      <c r="AL48" s="572">
        <v>0</v>
      </c>
      <c r="AM48" s="380">
        <f t="shared" si="2"/>
        <v>0</v>
      </c>
      <c r="AN48" s="406">
        <f t="shared" si="2"/>
        <v>0</v>
      </c>
      <c r="AO48" s="451">
        <v>10500</v>
      </c>
      <c r="AQ48" s="22"/>
    </row>
    <row r="49" spans="1:43" s="283" customFormat="1" ht="14.25" customHeight="1" thickBot="1">
      <c r="A49" s="161"/>
      <c r="B49" s="278">
        <v>6</v>
      </c>
      <c r="C49" s="541" t="s">
        <v>240</v>
      </c>
      <c r="D49" s="542"/>
      <c r="E49" s="542"/>
      <c r="F49" s="542"/>
      <c r="G49" s="542"/>
      <c r="H49" s="161"/>
      <c r="I49" s="161"/>
      <c r="J49" s="161"/>
      <c r="K49" s="161"/>
      <c r="L49" s="161"/>
      <c r="M49" s="161"/>
      <c r="N49" s="161"/>
      <c r="O49" s="161"/>
      <c r="P49" s="161"/>
      <c r="Q49" s="161"/>
      <c r="R49" s="161"/>
      <c r="S49" s="279"/>
      <c r="T49" s="279"/>
      <c r="U49" s="279"/>
      <c r="V49" s="279"/>
      <c r="W49" s="279"/>
      <c r="X49" s="279"/>
      <c r="Y49" s="279"/>
      <c r="Z49" s="279"/>
      <c r="AA49" s="279"/>
      <c r="AB49" s="279"/>
      <c r="AC49" s="492">
        <v>163000</v>
      </c>
      <c r="AD49" s="493">
        <v>165000</v>
      </c>
      <c r="AE49" s="577">
        <v>3480</v>
      </c>
      <c r="AF49" s="578">
        <v>1860</v>
      </c>
      <c r="AG49" s="579">
        <v>250</v>
      </c>
      <c r="AH49" s="579">
        <v>0</v>
      </c>
      <c r="AI49" s="579">
        <v>0</v>
      </c>
      <c r="AJ49" s="579">
        <v>0</v>
      </c>
      <c r="AK49" s="579">
        <v>0</v>
      </c>
      <c r="AL49" s="580">
        <v>0</v>
      </c>
      <c r="AM49" s="380">
        <f t="shared" si="2"/>
        <v>0</v>
      </c>
      <c r="AN49" s="406">
        <f t="shared" si="2"/>
        <v>0</v>
      </c>
      <c r="AO49" s="495">
        <v>10800</v>
      </c>
      <c r="AQ49" s="22"/>
    </row>
    <row r="50" spans="1:43" s="283" customFormat="1" ht="14.25" customHeight="1">
      <c r="A50" s="161"/>
      <c r="B50" s="161"/>
      <c r="C50" s="534"/>
      <c r="D50" s="279" t="s">
        <v>259</v>
      </c>
      <c r="E50" s="161"/>
      <c r="F50" s="279"/>
      <c r="G50" s="279"/>
      <c r="H50" s="535"/>
      <c r="I50" s="535"/>
      <c r="J50" s="535"/>
      <c r="K50" s="535"/>
      <c r="L50" s="535"/>
      <c r="M50" s="535"/>
      <c r="N50" s="161"/>
      <c r="O50" s="161"/>
      <c r="P50" s="161"/>
      <c r="Q50" s="161"/>
      <c r="R50" s="161"/>
      <c r="S50" s="279"/>
      <c r="T50" s="279"/>
      <c r="U50" s="279"/>
      <c r="V50" s="279"/>
      <c r="W50" s="279"/>
      <c r="X50" s="279"/>
      <c r="Y50" s="279"/>
      <c r="Z50" s="279"/>
      <c r="AA50" s="279"/>
      <c r="AB50" s="279"/>
      <c r="AC50" s="444">
        <v>165000</v>
      </c>
      <c r="AD50" s="455">
        <v>167000</v>
      </c>
      <c r="AE50" s="573">
        <v>3550</v>
      </c>
      <c r="AF50" s="575">
        <v>1930</v>
      </c>
      <c r="AG50" s="568">
        <v>320</v>
      </c>
      <c r="AH50" s="568">
        <v>0</v>
      </c>
      <c r="AI50" s="568">
        <v>0</v>
      </c>
      <c r="AJ50" s="568">
        <v>0</v>
      </c>
      <c r="AK50" s="568">
        <v>0</v>
      </c>
      <c r="AL50" s="569">
        <v>0</v>
      </c>
      <c r="AM50" s="380">
        <f t="shared" si="2"/>
        <v>0</v>
      </c>
      <c r="AN50" s="406">
        <f t="shared" si="2"/>
        <v>0</v>
      </c>
      <c r="AO50" s="445">
        <v>11100</v>
      </c>
      <c r="AQ50" s="22"/>
    </row>
    <row r="51" spans="1:43" s="283" customFormat="1" ht="14.25" customHeight="1">
      <c r="A51" s="161"/>
      <c r="B51" s="161"/>
      <c r="C51" s="535"/>
      <c r="D51" s="496"/>
      <c r="E51" s="497"/>
      <c r="F51" s="496"/>
      <c r="G51" s="496"/>
      <c r="H51" s="498"/>
      <c r="I51" s="498"/>
      <c r="J51" s="535"/>
      <c r="K51" s="535"/>
      <c r="L51" s="535"/>
      <c r="M51" s="535"/>
      <c r="N51" s="161"/>
      <c r="O51" s="161"/>
      <c r="P51" s="161"/>
      <c r="Q51" s="161"/>
      <c r="R51" s="161"/>
      <c r="S51" s="279"/>
      <c r="T51" s="279"/>
      <c r="U51" s="279"/>
      <c r="V51" s="279"/>
      <c r="W51" s="279"/>
      <c r="X51" s="279"/>
      <c r="Y51" s="279"/>
      <c r="Z51" s="279"/>
      <c r="AA51" s="279"/>
      <c r="AB51" s="279"/>
      <c r="AC51" s="444">
        <v>167000</v>
      </c>
      <c r="AD51" s="455">
        <v>169000</v>
      </c>
      <c r="AE51" s="573">
        <v>3620</v>
      </c>
      <c r="AF51" s="581">
        <v>2000</v>
      </c>
      <c r="AG51" s="568">
        <v>390</v>
      </c>
      <c r="AH51" s="568">
        <v>0</v>
      </c>
      <c r="AI51" s="568">
        <v>0</v>
      </c>
      <c r="AJ51" s="568">
        <v>0</v>
      </c>
      <c r="AK51" s="568">
        <v>0</v>
      </c>
      <c r="AL51" s="569">
        <v>0</v>
      </c>
      <c r="AM51" s="380">
        <f t="shared" si="2"/>
        <v>0</v>
      </c>
      <c r="AN51" s="406">
        <f t="shared" si="2"/>
        <v>0</v>
      </c>
      <c r="AO51" s="445">
        <v>11400</v>
      </c>
      <c r="AQ51" s="22"/>
    </row>
    <row r="52" spans="1:43" s="283" customFormat="1" ht="6" customHeight="1">
      <c r="A52" s="499"/>
      <c r="B52" s="499"/>
      <c r="C52" s="499"/>
      <c r="D52" s="499"/>
      <c r="E52" s="499"/>
      <c r="F52" s="499"/>
      <c r="G52" s="499"/>
      <c r="H52" s="499"/>
      <c r="I52" s="499"/>
      <c r="J52" s="499"/>
      <c r="K52" s="499"/>
      <c r="L52" s="499"/>
      <c r="M52" s="499"/>
      <c r="N52" s="499"/>
      <c r="O52" s="42"/>
      <c r="P52" s="161"/>
      <c r="Q52" s="277"/>
      <c r="R52" s="161"/>
      <c r="S52" s="285"/>
      <c r="T52" s="285"/>
      <c r="U52" s="285"/>
      <c r="V52" s="285"/>
      <c r="W52" s="285"/>
      <c r="X52" s="285"/>
      <c r="Y52" s="285"/>
      <c r="Z52" s="285"/>
      <c r="AA52" s="285"/>
      <c r="AB52" s="490"/>
      <c r="AC52" s="444">
        <v>169000</v>
      </c>
      <c r="AD52" s="455">
        <v>171000</v>
      </c>
      <c r="AE52" s="573">
        <v>3700</v>
      </c>
      <c r="AF52" s="575">
        <v>2070</v>
      </c>
      <c r="AG52" s="568">
        <v>460</v>
      </c>
      <c r="AH52" s="568">
        <v>0</v>
      </c>
      <c r="AI52" s="568">
        <v>0</v>
      </c>
      <c r="AJ52" s="568">
        <v>0</v>
      </c>
      <c r="AK52" s="568">
        <v>0</v>
      </c>
      <c r="AL52" s="569">
        <v>0</v>
      </c>
      <c r="AM52" s="380">
        <f t="shared" si="2"/>
        <v>0</v>
      </c>
      <c r="AN52" s="406">
        <f t="shared" si="2"/>
        <v>0</v>
      </c>
      <c r="AO52" s="445">
        <v>11700</v>
      </c>
      <c r="AQ52" s="22"/>
    </row>
    <row r="53" spans="1:43" ht="14.25" customHeight="1">
      <c r="A53" s="161"/>
      <c r="B53" s="500" t="s">
        <v>182</v>
      </c>
      <c r="C53" s="496" t="s">
        <v>199</v>
      </c>
      <c r="D53" s="161"/>
      <c r="E53" s="501"/>
      <c r="F53" s="501"/>
      <c r="G53" s="501"/>
      <c r="H53" s="501"/>
      <c r="I53" s="501"/>
      <c r="J53" s="446"/>
      <c r="K53" s="161"/>
      <c r="L53" s="161"/>
      <c r="M53" s="161"/>
      <c r="N53" s="161"/>
      <c r="O53" s="42"/>
      <c r="P53" s="161"/>
      <c r="Q53" s="161"/>
      <c r="R53" s="277"/>
      <c r="S53" s="286"/>
      <c r="T53" s="286"/>
      <c r="U53" s="286"/>
      <c r="V53" s="286"/>
      <c r="W53" s="286"/>
      <c r="X53" s="286"/>
      <c r="Y53" s="286"/>
      <c r="Z53" s="286"/>
      <c r="AA53" s="286"/>
      <c r="AB53" s="279"/>
      <c r="AC53" s="449">
        <v>171000</v>
      </c>
      <c r="AD53" s="456">
        <v>173000</v>
      </c>
      <c r="AE53" s="574">
        <v>3770</v>
      </c>
      <c r="AF53" s="576">
        <v>2140</v>
      </c>
      <c r="AG53" s="571">
        <v>530</v>
      </c>
      <c r="AH53" s="571">
        <v>0</v>
      </c>
      <c r="AI53" s="571">
        <v>0</v>
      </c>
      <c r="AJ53" s="571">
        <v>0</v>
      </c>
      <c r="AK53" s="571">
        <v>0</v>
      </c>
      <c r="AL53" s="572">
        <v>0</v>
      </c>
      <c r="AM53" s="380">
        <f t="shared" si="2"/>
        <v>0</v>
      </c>
      <c r="AN53" s="406">
        <f t="shared" si="2"/>
        <v>0</v>
      </c>
      <c r="AO53" s="451">
        <v>12000</v>
      </c>
    </row>
    <row r="54" spans="1:43" s="32" customFormat="1" ht="14.25" customHeight="1">
      <c r="B54" s="501"/>
      <c r="C54" s="502"/>
      <c r="D54" s="503"/>
      <c r="E54" s="161"/>
      <c r="F54" s="161"/>
      <c r="G54" s="446"/>
      <c r="H54" s="446"/>
      <c r="J54" s="284" t="s">
        <v>114</v>
      </c>
      <c r="K54" s="284"/>
      <c r="O54" s="42"/>
      <c r="P54" s="161"/>
      <c r="Q54" s="161"/>
      <c r="R54" s="277"/>
      <c r="S54" s="279"/>
      <c r="T54" s="279"/>
      <c r="U54" s="279"/>
      <c r="V54" s="279"/>
      <c r="W54" s="279"/>
      <c r="X54" s="279"/>
      <c r="Y54" s="279"/>
      <c r="Z54" s="279"/>
      <c r="AA54" s="279"/>
      <c r="AB54" s="279"/>
      <c r="AC54" s="444">
        <v>173000</v>
      </c>
      <c r="AD54" s="455">
        <v>175000</v>
      </c>
      <c r="AE54" s="573">
        <v>3840</v>
      </c>
      <c r="AF54" s="575">
        <v>2220</v>
      </c>
      <c r="AG54" s="575">
        <v>600</v>
      </c>
      <c r="AH54" s="568">
        <v>0</v>
      </c>
      <c r="AI54" s="568">
        <v>0</v>
      </c>
      <c r="AJ54" s="568">
        <v>0</v>
      </c>
      <c r="AK54" s="568">
        <v>0</v>
      </c>
      <c r="AL54" s="569">
        <v>0</v>
      </c>
      <c r="AM54" s="380">
        <f t="shared" si="2"/>
        <v>0</v>
      </c>
      <c r="AN54" s="406">
        <f t="shared" si="2"/>
        <v>0</v>
      </c>
      <c r="AO54" s="445">
        <v>12400</v>
      </c>
    </row>
    <row r="55" spans="1:43" ht="14.25" customHeight="1">
      <c r="A55" s="504"/>
      <c r="B55" s="505"/>
      <c r="C55" s="505"/>
      <c r="D55" s="505"/>
      <c r="E55" s="505"/>
      <c r="F55" s="505"/>
      <c r="G55" s="505"/>
      <c r="H55" s="506"/>
      <c r="I55" s="543" t="s">
        <v>230</v>
      </c>
      <c r="J55" s="536"/>
      <c r="K55" s="536"/>
      <c r="L55" s="536"/>
      <c r="M55" s="504"/>
      <c r="N55" s="504"/>
      <c r="O55" s="42"/>
      <c r="P55" s="161"/>
      <c r="Q55" s="161"/>
      <c r="R55" s="277"/>
      <c r="S55" s="279"/>
      <c r="T55" s="279"/>
      <c r="U55" s="279"/>
      <c r="V55" s="279"/>
      <c r="W55" s="279"/>
      <c r="X55" s="279"/>
      <c r="Y55" s="279"/>
      <c r="Z55" s="279"/>
      <c r="AA55" s="279"/>
      <c r="AB55" s="279"/>
      <c r="AC55" s="444">
        <v>175000</v>
      </c>
      <c r="AD55" s="455">
        <v>177000</v>
      </c>
      <c r="AE55" s="573">
        <v>3910</v>
      </c>
      <c r="AF55" s="575">
        <v>2290</v>
      </c>
      <c r="AG55" s="575">
        <v>670</v>
      </c>
      <c r="AH55" s="568">
        <v>0</v>
      </c>
      <c r="AI55" s="568">
        <v>0</v>
      </c>
      <c r="AJ55" s="568">
        <v>0</v>
      </c>
      <c r="AK55" s="568">
        <v>0</v>
      </c>
      <c r="AL55" s="569">
        <v>0</v>
      </c>
      <c r="AM55" s="380">
        <f t="shared" si="2"/>
        <v>0</v>
      </c>
      <c r="AN55" s="406">
        <f t="shared" si="2"/>
        <v>0</v>
      </c>
      <c r="AO55" s="445">
        <v>12700</v>
      </c>
    </row>
    <row r="56" spans="1:43" ht="14.25" customHeight="1">
      <c r="B56" s="161"/>
      <c r="C56" s="373" t="s">
        <v>200</v>
      </c>
      <c r="D56" s="281"/>
      <c r="E56" s="281"/>
      <c r="F56" s="281"/>
      <c r="G56" s="279"/>
      <c r="H56" s="279"/>
      <c r="I56" s="284"/>
      <c r="J56" s="284"/>
      <c r="K56" s="284"/>
      <c r="L56" s="279"/>
      <c r="M56" s="279"/>
      <c r="N56" s="279"/>
      <c r="O56" s="42"/>
      <c r="P56" s="161"/>
      <c r="Q56" s="161"/>
      <c r="R56" s="42"/>
      <c r="S56" s="279"/>
      <c r="T56" s="279"/>
      <c r="U56" s="279"/>
      <c r="V56" s="279"/>
      <c r="W56" s="279"/>
      <c r="X56" s="279"/>
      <c r="Y56" s="279"/>
      <c r="Z56" s="279"/>
      <c r="AA56" s="279"/>
      <c r="AB56" s="279"/>
      <c r="AC56" s="444">
        <v>177000</v>
      </c>
      <c r="AD56" s="455">
        <v>179000</v>
      </c>
      <c r="AE56" s="573">
        <v>3980</v>
      </c>
      <c r="AF56" s="575">
        <v>2360</v>
      </c>
      <c r="AG56" s="575">
        <v>750</v>
      </c>
      <c r="AH56" s="568">
        <v>0</v>
      </c>
      <c r="AI56" s="568">
        <v>0</v>
      </c>
      <c r="AJ56" s="568">
        <v>0</v>
      </c>
      <c r="AK56" s="568">
        <v>0</v>
      </c>
      <c r="AL56" s="569">
        <v>0</v>
      </c>
      <c r="AM56" s="380">
        <f t="shared" si="2"/>
        <v>0</v>
      </c>
      <c r="AN56" s="406">
        <f t="shared" si="2"/>
        <v>0</v>
      </c>
      <c r="AO56" s="445">
        <v>13200</v>
      </c>
    </row>
    <row r="57" spans="1:43" s="279" customFormat="1" ht="14.25" customHeight="1">
      <c r="A57" s="161"/>
      <c r="B57" s="508" t="s">
        <v>182</v>
      </c>
      <c r="C57" s="282" t="s">
        <v>184</v>
      </c>
      <c r="D57" s="282"/>
      <c r="E57" s="282"/>
      <c r="F57" s="282"/>
      <c r="G57" s="282"/>
      <c r="H57" s="282"/>
      <c r="I57" s="282"/>
      <c r="J57" s="282"/>
      <c r="K57" s="282"/>
      <c r="L57" s="282"/>
      <c r="M57" s="161"/>
      <c r="N57" s="161"/>
      <c r="O57" s="42"/>
      <c r="P57" s="161"/>
      <c r="Q57" s="161"/>
      <c r="R57" s="42"/>
      <c r="AC57" s="444">
        <v>179000</v>
      </c>
      <c r="AD57" s="455">
        <v>181000</v>
      </c>
      <c r="AE57" s="573">
        <v>4050</v>
      </c>
      <c r="AF57" s="575">
        <v>2430</v>
      </c>
      <c r="AG57" s="575">
        <v>820</v>
      </c>
      <c r="AH57" s="568">
        <v>0</v>
      </c>
      <c r="AI57" s="568">
        <v>0</v>
      </c>
      <c r="AJ57" s="568">
        <v>0</v>
      </c>
      <c r="AK57" s="568">
        <v>0</v>
      </c>
      <c r="AL57" s="569">
        <v>0</v>
      </c>
      <c r="AM57" s="380">
        <f t="shared" si="2"/>
        <v>0</v>
      </c>
      <c r="AN57" s="406">
        <f t="shared" si="2"/>
        <v>0</v>
      </c>
      <c r="AO57" s="445">
        <v>13900</v>
      </c>
    </row>
    <row r="58" spans="1:43" ht="14.25" customHeight="1">
      <c r="A58" s="161"/>
      <c r="B58" s="161"/>
      <c r="C58" s="282" t="s">
        <v>185</v>
      </c>
      <c r="D58" s="282"/>
      <c r="E58" s="282"/>
      <c r="F58" s="282"/>
      <c r="G58" s="282"/>
      <c r="H58" s="282"/>
      <c r="I58" s="282"/>
      <c r="J58" s="282"/>
      <c r="K58" s="282"/>
      <c r="L58" s="282"/>
      <c r="M58" s="161"/>
      <c r="N58" s="161"/>
      <c r="O58" s="42"/>
      <c r="P58" s="279"/>
      <c r="Q58" s="161"/>
      <c r="R58" s="42"/>
      <c r="S58" s="286"/>
      <c r="T58" s="286"/>
      <c r="U58" s="286"/>
      <c r="V58" s="286"/>
      <c r="W58" s="286"/>
      <c r="X58" s="286"/>
      <c r="Y58" s="286"/>
      <c r="Z58" s="286"/>
      <c r="AA58" s="286"/>
      <c r="AB58" s="285"/>
      <c r="AC58" s="449">
        <v>181000</v>
      </c>
      <c r="AD58" s="456">
        <v>183000</v>
      </c>
      <c r="AE58" s="574">
        <v>4120</v>
      </c>
      <c r="AF58" s="576">
        <v>2500</v>
      </c>
      <c r="AG58" s="576">
        <v>890</v>
      </c>
      <c r="AH58" s="571">
        <v>0</v>
      </c>
      <c r="AI58" s="571">
        <v>0</v>
      </c>
      <c r="AJ58" s="571">
        <v>0</v>
      </c>
      <c r="AK58" s="571">
        <v>0</v>
      </c>
      <c r="AL58" s="572">
        <v>0</v>
      </c>
      <c r="AM58" s="380">
        <f t="shared" si="2"/>
        <v>0</v>
      </c>
      <c r="AN58" s="406">
        <f t="shared" si="2"/>
        <v>0</v>
      </c>
      <c r="AO58" s="451">
        <v>14600</v>
      </c>
    </row>
    <row r="59" spans="1:43" ht="18.75" customHeight="1">
      <c r="B59" s="278"/>
      <c r="C59" s="282" t="s">
        <v>186</v>
      </c>
      <c r="D59" s="282"/>
      <c r="E59" s="282"/>
      <c r="F59" s="282"/>
      <c r="G59" s="282"/>
      <c r="H59" s="282"/>
      <c r="I59" s="282"/>
      <c r="J59" s="282"/>
      <c r="K59" s="282"/>
      <c r="L59" s="282"/>
      <c r="M59" s="279"/>
      <c r="N59" s="279"/>
      <c r="O59" s="42"/>
      <c r="P59" s="161"/>
      <c r="Q59" s="161"/>
      <c r="R59" s="42"/>
      <c r="S59" s="507"/>
      <c r="T59" s="507"/>
      <c r="U59" s="507"/>
      <c r="V59" s="507"/>
      <c r="W59" s="507"/>
      <c r="X59" s="507"/>
      <c r="Y59" s="507"/>
      <c r="Z59" s="507"/>
      <c r="AA59" s="507"/>
      <c r="AB59" s="279"/>
      <c r="AC59" s="444">
        <v>183000</v>
      </c>
      <c r="AD59" s="455">
        <v>185000</v>
      </c>
      <c r="AE59" s="573">
        <v>4200</v>
      </c>
      <c r="AF59" s="575">
        <v>2570</v>
      </c>
      <c r="AG59" s="575">
        <v>960</v>
      </c>
      <c r="AH59" s="568">
        <v>0</v>
      </c>
      <c r="AI59" s="568">
        <v>0</v>
      </c>
      <c r="AJ59" s="568">
        <v>0</v>
      </c>
      <c r="AK59" s="568">
        <v>0</v>
      </c>
      <c r="AL59" s="569">
        <v>0</v>
      </c>
      <c r="AM59" s="380">
        <f t="shared" si="2"/>
        <v>0</v>
      </c>
      <c r="AN59" s="406">
        <f t="shared" si="2"/>
        <v>0</v>
      </c>
      <c r="AO59" s="445">
        <v>15300</v>
      </c>
    </row>
    <row r="60" spans="1:43" ht="19.5" customHeight="1">
      <c r="A60" s="161"/>
      <c r="B60" s="161"/>
      <c r="C60" s="279" t="s">
        <v>187</v>
      </c>
      <c r="D60" s="535"/>
      <c r="E60" s="535"/>
      <c r="F60" s="535"/>
      <c r="G60" s="535"/>
      <c r="H60" s="535"/>
      <c r="I60" s="535"/>
      <c r="J60" s="535"/>
      <c r="K60" s="161"/>
      <c r="L60" s="161"/>
      <c r="M60" s="161"/>
      <c r="N60" s="161"/>
      <c r="O60" s="42"/>
      <c r="P60" s="161"/>
      <c r="Q60" s="161"/>
      <c r="R60" s="42"/>
      <c r="S60" s="507"/>
      <c r="T60" s="507"/>
      <c r="U60" s="507"/>
      <c r="V60" s="507"/>
      <c r="W60" s="507"/>
      <c r="X60" s="507"/>
      <c r="Y60" s="507"/>
      <c r="Z60" s="507"/>
      <c r="AA60" s="507"/>
      <c r="AB60" s="286"/>
      <c r="AC60" s="444">
        <v>185000</v>
      </c>
      <c r="AD60" s="455">
        <v>187000</v>
      </c>
      <c r="AE60" s="573">
        <v>4270</v>
      </c>
      <c r="AF60" s="575">
        <v>2640</v>
      </c>
      <c r="AG60" s="575">
        <v>1030</v>
      </c>
      <c r="AH60" s="568">
        <v>0</v>
      </c>
      <c r="AI60" s="568">
        <v>0</v>
      </c>
      <c r="AJ60" s="568">
        <v>0</v>
      </c>
      <c r="AK60" s="568">
        <v>0</v>
      </c>
      <c r="AL60" s="569">
        <v>0</v>
      </c>
      <c r="AM60" s="380">
        <f t="shared" si="2"/>
        <v>0</v>
      </c>
      <c r="AN60" s="406">
        <f t="shared" si="2"/>
        <v>0</v>
      </c>
      <c r="AO60" s="445">
        <v>16000</v>
      </c>
    </row>
    <row r="61" spans="1:43" ht="15.75" customHeight="1">
      <c r="A61" s="535"/>
      <c r="B61" s="508" t="s">
        <v>182</v>
      </c>
      <c r="C61" s="279" t="s">
        <v>197</v>
      </c>
      <c r="E61" s="535"/>
      <c r="F61" s="279"/>
      <c r="G61" s="279"/>
      <c r="H61" s="161"/>
      <c r="I61" s="161"/>
      <c r="J61" s="161"/>
      <c r="K61" s="161"/>
      <c r="L61" s="161"/>
      <c r="M61" s="161"/>
      <c r="N61" s="161"/>
      <c r="O61" s="42"/>
      <c r="P61" s="42"/>
      <c r="Q61" s="161"/>
      <c r="R61" s="42"/>
      <c r="S61" s="507"/>
      <c r="T61" s="507"/>
      <c r="U61" s="507"/>
      <c r="V61" s="507"/>
      <c r="W61" s="507"/>
      <c r="X61" s="507"/>
      <c r="Y61" s="507"/>
      <c r="Z61" s="507"/>
      <c r="AA61" s="507"/>
      <c r="AB61" s="279"/>
      <c r="AC61" s="444">
        <v>187000</v>
      </c>
      <c r="AD61" s="455">
        <v>189000</v>
      </c>
      <c r="AE61" s="573">
        <v>4340</v>
      </c>
      <c r="AF61" s="575">
        <v>2720</v>
      </c>
      <c r="AG61" s="575">
        <v>1100</v>
      </c>
      <c r="AH61" s="568">
        <v>0</v>
      </c>
      <c r="AI61" s="568">
        <v>0</v>
      </c>
      <c r="AJ61" s="568">
        <v>0</v>
      </c>
      <c r="AK61" s="568">
        <v>0</v>
      </c>
      <c r="AL61" s="569">
        <v>0</v>
      </c>
      <c r="AM61" s="380">
        <f t="shared" si="2"/>
        <v>0</v>
      </c>
      <c r="AN61" s="406">
        <f t="shared" si="2"/>
        <v>0</v>
      </c>
      <c r="AO61" s="445">
        <v>16700</v>
      </c>
    </row>
    <row r="62" spans="1:43" ht="15.75" customHeight="1">
      <c r="A62" s="544"/>
      <c r="B62" s="544"/>
      <c r="C62" s="279" t="s">
        <v>201</v>
      </c>
      <c r="D62" s="161"/>
      <c r="E62" s="544"/>
      <c r="F62" s="286"/>
      <c r="G62" s="286"/>
      <c r="H62" s="42"/>
      <c r="I62" s="42"/>
      <c r="J62" s="42"/>
      <c r="K62" s="42"/>
      <c r="L62" s="42"/>
      <c r="M62" s="42"/>
      <c r="N62" s="42"/>
      <c r="O62" s="161"/>
      <c r="P62" s="161"/>
      <c r="Q62" s="161"/>
      <c r="R62" s="42"/>
      <c r="S62" s="127"/>
      <c r="T62" s="127"/>
      <c r="U62" s="127"/>
      <c r="V62" s="127"/>
      <c r="W62" s="127"/>
      <c r="X62" s="127"/>
      <c r="Y62" s="127"/>
      <c r="Z62" s="127"/>
      <c r="AA62" s="127"/>
      <c r="AB62" s="279"/>
      <c r="AC62" s="444">
        <v>189000</v>
      </c>
      <c r="AD62" s="455">
        <v>191000</v>
      </c>
      <c r="AE62" s="573">
        <v>4410</v>
      </c>
      <c r="AF62" s="575">
        <v>2790</v>
      </c>
      <c r="AG62" s="575">
        <v>1170</v>
      </c>
      <c r="AH62" s="568">
        <v>0</v>
      </c>
      <c r="AI62" s="568">
        <v>0</v>
      </c>
      <c r="AJ62" s="568">
        <v>0</v>
      </c>
      <c r="AK62" s="568">
        <v>0</v>
      </c>
      <c r="AL62" s="569">
        <v>0</v>
      </c>
      <c r="AM62" s="380">
        <f t="shared" si="2"/>
        <v>0</v>
      </c>
      <c r="AN62" s="406">
        <f t="shared" si="2"/>
        <v>0</v>
      </c>
      <c r="AO62" s="445">
        <v>17500</v>
      </c>
    </row>
    <row r="63" spans="1:43" ht="15.75" customHeight="1">
      <c r="A63" s="535"/>
      <c r="B63" s="535"/>
      <c r="C63" s="286" t="s">
        <v>194</v>
      </c>
      <c r="D63" s="161"/>
      <c r="E63" s="535"/>
      <c r="F63" s="279"/>
      <c r="G63" s="279"/>
      <c r="H63" s="161"/>
      <c r="I63" s="161"/>
      <c r="J63" s="161"/>
      <c r="K63" s="161"/>
      <c r="L63" s="161"/>
      <c r="M63" s="161"/>
      <c r="N63" s="161"/>
      <c r="O63" s="42"/>
      <c r="P63" s="161"/>
      <c r="Q63" s="279"/>
      <c r="R63" s="42"/>
      <c r="AB63" s="279"/>
      <c r="AC63" s="449">
        <v>191000</v>
      </c>
      <c r="AD63" s="456">
        <v>193000</v>
      </c>
      <c r="AE63" s="574">
        <v>4480</v>
      </c>
      <c r="AF63" s="576">
        <v>2860</v>
      </c>
      <c r="AG63" s="576">
        <v>1250</v>
      </c>
      <c r="AH63" s="571">
        <v>0</v>
      </c>
      <c r="AI63" s="571">
        <v>0</v>
      </c>
      <c r="AJ63" s="571">
        <v>0</v>
      </c>
      <c r="AK63" s="571">
        <v>0</v>
      </c>
      <c r="AL63" s="572">
        <v>0</v>
      </c>
      <c r="AM63" s="380">
        <f t="shared" si="2"/>
        <v>0</v>
      </c>
      <c r="AN63" s="406">
        <f t="shared" si="2"/>
        <v>0</v>
      </c>
      <c r="AO63" s="451">
        <v>18100</v>
      </c>
    </row>
    <row r="64" spans="1:43" ht="15.75" customHeight="1">
      <c r="A64" s="535"/>
      <c r="B64" s="535"/>
      <c r="C64" s="286" t="s">
        <v>195</v>
      </c>
      <c r="D64" s="161"/>
      <c r="E64" s="535"/>
      <c r="F64" s="535"/>
      <c r="G64" s="535"/>
      <c r="H64" s="161"/>
      <c r="I64" s="161"/>
      <c r="J64" s="161"/>
      <c r="K64" s="161"/>
      <c r="L64" s="161"/>
      <c r="M64" s="161"/>
      <c r="N64" s="161"/>
      <c r="O64" s="161"/>
      <c r="P64" s="161"/>
      <c r="Q64" s="161"/>
      <c r="R64" s="42"/>
      <c r="AB64" s="279"/>
      <c r="AC64" s="444">
        <v>193000</v>
      </c>
      <c r="AD64" s="455">
        <v>195000</v>
      </c>
      <c r="AE64" s="573">
        <v>4550</v>
      </c>
      <c r="AF64" s="575">
        <v>2930</v>
      </c>
      <c r="AG64" s="575">
        <v>1320</v>
      </c>
      <c r="AH64" s="568">
        <v>0</v>
      </c>
      <c r="AI64" s="568">
        <v>0</v>
      </c>
      <c r="AJ64" s="568">
        <v>0</v>
      </c>
      <c r="AK64" s="568">
        <v>0</v>
      </c>
      <c r="AL64" s="569">
        <v>0</v>
      </c>
      <c r="AM64" s="380">
        <f t="shared" si="2"/>
        <v>0</v>
      </c>
      <c r="AN64" s="406">
        <f t="shared" si="2"/>
        <v>0</v>
      </c>
      <c r="AO64" s="445">
        <v>18800</v>
      </c>
    </row>
    <row r="65" spans="1:41" ht="15.75" customHeight="1">
      <c r="A65" s="161"/>
      <c r="B65" s="161"/>
      <c r="C65" s="279" t="s">
        <v>196</v>
      </c>
      <c r="D65" s="161"/>
      <c r="E65" s="161"/>
      <c r="F65" s="161"/>
      <c r="G65" s="161"/>
      <c r="H65" s="161"/>
      <c r="I65" s="161"/>
      <c r="J65" s="161"/>
      <c r="K65" s="161"/>
      <c r="L65" s="161"/>
      <c r="M65" s="161"/>
      <c r="N65" s="161"/>
      <c r="O65" s="161"/>
      <c r="P65" s="161"/>
      <c r="Q65" s="161"/>
      <c r="R65" s="42"/>
      <c r="AB65" s="507"/>
      <c r="AC65" s="444">
        <v>195000</v>
      </c>
      <c r="AD65" s="455">
        <v>197000</v>
      </c>
      <c r="AE65" s="573">
        <v>4630</v>
      </c>
      <c r="AF65" s="575">
        <v>3000</v>
      </c>
      <c r="AG65" s="575">
        <v>1390</v>
      </c>
      <c r="AH65" s="568">
        <v>0</v>
      </c>
      <c r="AI65" s="568">
        <v>0</v>
      </c>
      <c r="AJ65" s="568">
        <v>0</v>
      </c>
      <c r="AK65" s="568">
        <v>0</v>
      </c>
      <c r="AL65" s="569">
        <v>0</v>
      </c>
      <c r="AM65" s="380">
        <f t="shared" ref="AM65:AN84" si="3">IF(AL65-$X$19&gt;0,AL65-$X$19,0)</f>
        <v>0</v>
      </c>
      <c r="AN65" s="406">
        <f t="shared" si="3"/>
        <v>0</v>
      </c>
      <c r="AO65" s="445">
        <v>19500</v>
      </c>
    </row>
    <row r="66" spans="1:41" ht="15.75" customHeight="1">
      <c r="A66" s="161"/>
      <c r="B66" s="508" t="s">
        <v>182</v>
      </c>
      <c r="C66" s="279" t="s">
        <v>193</v>
      </c>
      <c r="D66" s="282"/>
      <c r="E66" s="446"/>
      <c r="F66" s="446"/>
      <c r="G66" s="446"/>
      <c r="H66" s="446"/>
      <c r="I66" s="446"/>
      <c r="J66" s="446"/>
      <c r="K66" s="446"/>
      <c r="L66" s="161"/>
      <c r="M66" s="161"/>
      <c r="N66" s="161"/>
      <c r="O66" s="161"/>
      <c r="P66" s="161"/>
      <c r="Q66" s="42"/>
      <c r="R66" s="161"/>
      <c r="AB66" s="507"/>
      <c r="AC66" s="444">
        <v>197000</v>
      </c>
      <c r="AD66" s="455">
        <v>199000</v>
      </c>
      <c r="AE66" s="573">
        <v>4700</v>
      </c>
      <c r="AF66" s="575">
        <v>3070</v>
      </c>
      <c r="AG66" s="575">
        <v>1460</v>
      </c>
      <c r="AH66" s="568">
        <v>0</v>
      </c>
      <c r="AI66" s="568">
        <v>0</v>
      </c>
      <c r="AJ66" s="568">
        <v>0</v>
      </c>
      <c r="AK66" s="568">
        <v>0</v>
      </c>
      <c r="AL66" s="569">
        <v>0</v>
      </c>
      <c r="AM66" s="380">
        <f t="shared" si="3"/>
        <v>0</v>
      </c>
      <c r="AN66" s="406">
        <f t="shared" si="3"/>
        <v>0</v>
      </c>
      <c r="AO66" s="445">
        <v>20200</v>
      </c>
    </row>
    <row r="67" spans="1:41" ht="15.75" customHeight="1">
      <c r="A67" s="161"/>
      <c r="B67" s="161"/>
      <c r="C67" s="279" t="s">
        <v>226</v>
      </c>
      <c r="D67" s="282"/>
      <c r="E67" s="446"/>
      <c r="F67" s="446"/>
      <c r="G67" s="446"/>
      <c r="H67" s="446"/>
      <c r="I67" s="446"/>
      <c r="J67" s="446"/>
      <c r="K67" s="446"/>
      <c r="L67" s="161"/>
      <c r="M67" s="161"/>
      <c r="N67" s="161"/>
      <c r="O67" s="161"/>
      <c r="P67" s="161"/>
      <c r="Q67" s="161"/>
      <c r="R67" s="42"/>
      <c r="AB67" s="507"/>
      <c r="AC67" s="444">
        <v>199000</v>
      </c>
      <c r="AD67" s="455">
        <v>201000</v>
      </c>
      <c r="AE67" s="573">
        <v>4770</v>
      </c>
      <c r="AF67" s="575">
        <v>3140</v>
      </c>
      <c r="AG67" s="575">
        <v>1530</v>
      </c>
      <c r="AH67" s="568">
        <v>0</v>
      </c>
      <c r="AI67" s="568">
        <v>0</v>
      </c>
      <c r="AJ67" s="568">
        <v>0</v>
      </c>
      <c r="AK67" s="568">
        <v>0</v>
      </c>
      <c r="AL67" s="569">
        <v>0</v>
      </c>
      <c r="AM67" s="380">
        <f t="shared" si="3"/>
        <v>0</v>
      </c>
      <c r="AN67" s="406">
        <f t="shared" si="3"/>
        <v>0</v>
      </c>
      <c r="AO67" s="445">
        <v>20900</v>
      </c>
    </row>
    <row r="68" spans="1:41" ht="15.75" customHeight="1">
      <c r="A68" s="161"/>
      <c r="B68" s="161"/>
      <c r="C68" s="279" t="s">
        <v>227</v>
      </c>
      <c r="D68" s="426"/>
      <c r="E68" s="161"/>
      <c r="F68" s="161"/>
      <c r="G68" s="161"/>
      <c r="H68" s="161"/>
      <c r="I68" s="161"/>
      <c r="J68" s="161"/>
      <c r="K68" s="161"/>
      <c r="L68" s="161"/>
      <c r="M68" s="161"/>
      <c r="N68" s="161"/>
      <c r="O68" s="161"/>
      <c r="P68" s="161"/>
      <c r="Q68" s="161"/>
      <c r="R68" s="161"/>
      <c r="AB68" s="127"/>
      <c r="AC68" s="449">
        <v>201000</v>
      </c>
      <c r="AD68" s="456">
        <v>203000</v>
      </c>
      <c r="AE68" s="574">
        <v>4840</v>
      </c>
      <c r="AF68" s="576">
        <v>3220</v>
      </c>
      <c r="AG68" s="576">
        <v>1600</v>
      </c>
      <c r="AH68" s="571">
        <v>0</v>
      </c>
      <c r="AI68" s="571">
        <v>0</v>
      </c>
      <c r="AJ68" s="571">
        <v>0</v>
      </c>
      <c r="AK68" s="571">
        <v>0</v>
      </c>
      <c r="AL68" s="572">
        <v>0</v>
      </c>
      <c r="AM68" s="380">
        <f t="shared" si="3"/>
        <v>0</v>
      </c>
      <c r="AN68" s="406">
        <f t="shared" si="3"/>
        <v>0</v>
      </c>
      <c r="AO68" s="451">
        <v>21500</v>
      </c>
    </row>
    <row r="69" spans="1:41" ht="15.75" customHeight="1">
      <c r="A69" s="161"/>
      <c r="B69" s="161"/>
      <c r="C69" s="161"/>
      <c r="D69" s="161"/>
      <c r="E69" s="161"/>
      <c r="F69" s="161"/>
      <c r="G69" s="161"/>
      <c r="H69" s="161"/>
      <c r="I69" s="161"/>
      <c r="J69" s="161"/>
      <c r="K69" s="161"/>
      <c r="L69" s="161"/>
      <c r="M69" s="161"/>
      <c r="N69" s="161"/>
      <c r="O69" s="161"/>
      <c r="P69" s="161"/>
      <c r="Q69" s="161"/>
      <c r="R69" s="161"/>
      <c r="S69" s="42"/>
      <c r="T69" s="42"/>
      <c r="U69" s="42"/>
      <c r="V69" s="42"/>
      <c r="W69" s="42"/>
      <c r="X69" s="42"/>
      <c r="Y69" s="42"/>
      <c r="Z69" s="42"/>
      <c r="AA69" s="42"/>
      <c r="AB69" s="42"/>
      <c r="AC69" s="444">
        <v>203000</v>
      </c>
      <c r="AD69" s="455">
        <v>205000</v>
      </c>
      <c r="AE69" s="573">
        <v>4910</v>
      </c>
      <c r="AF69" s="575">
        <v>3290</v>
      </c>
      <c r="AG69" s="575">
        <v>1670</v>
      </c>
      <c r="AH69" s="568"/>
      <c r="AI69" s="568">
        <v>0</v>
      </c>
      <c r="AJ69" s="568">
        <v>0</v>
      </c>
      <c r="AK69" s="568">
        <v>0</v>
      </c>
      <c r="AL69" s="569">
        <v>0</v>
      </c>
      <c r="AM69" s="380">
        <f t="shared" si="3"/>
        <v>0</v>
      </c>
      <c r="AN69" s="406">
        <f t="shared" si="3"/>
        <v>0</v>
      </c>
      <c r="AO69" s="445">
        <v>22200</v>
      </c>
    </row>
    <row r="70" spans="1:41" ht="15.75" customHeight="1">
      <c r="A70" s="401"/>
      <c r="B70" s="401" t="s">
        <v>183</v>
      </c>
      <c r="C70" s="401"/>
      <c r="D70" s="401" t="s">
        <v>62</v>
      </c>
      <c r="E70" s="401"/>
      <c r="F70" s="401"/>
      <c r="G70" s="401"/>
      <c r="H70" s="401"/>
      <c r="I70" s="401"/>
      <c r="J70" s="401"/>
      <c r="K70" s="401"/>
      <c r="L70" s="401"/>
      <c r="M70" s="401"/>
      <c r="N70" s="401"/>
      <c r="O70" s="161"/>
      <c r="P70" s="161"/>
      <c r="Q70" s="161"/>
      <c r="R70" s="161"/>
      <c r="AC70" s="444">
        <v>205000</v>
      </c>
      <c r="AD70" s="455">
        <v>207000</v>
      </c>
      <c r="AE70" s="573">
        <v>4980</v>
      </c>
      <c r="AF70" s="575">
        <v>3360</v>
      </c>
      <c r="AG70" s="575">
        <v>1750</v>
      </c>
      <c r="AH70" s="568">
        <v>130</v>
      </c>
      <c r="AI70" s="568">
        <v>0</v>
      </c>
      <c r="AJ70" s="568">
        <v>0</v>
      </c>
      <c r="AK70" s="568">
        <v>0</v>
      </c>
      <c r="AL70" s="569">
        <v>0</v>
      </c>
      <c r="AM70" s="380">
        <f t="shared" si="3"/>
        <v>0</v>
      </c>
      <c r="AN70" s="406">
        <f t="shared" si="3"/>
        <v>0</v>
      </c>
      <c r="AO70" s="445">
        <v>22700</v>
      </c>
    </row>
    <row r="71" spans="1:41" ht="15.75" customHeight="1">
      <c r="O71" s="161"/>
      <c r="P71" s="161"/>
      <c r="Q71" s="161"/>
      <c r="R71" s="161"/>
      <c r="AC71" s="444">
        <v>207000</v>
      </c>
      <c r="AD71" s="455">
        <v>209000</v>
      </c>
      <c r="AE71" s="573">
        <v>5050</v>
      </c>
      <c r="AF71" s="575">
        <v>3430</v>
      </c>
      <c r="AG71" s="575">
        <v>1820</v>
      </c>
      <c r="AH71" s="568">
        <v>200</v>
      </c>
      <c r="AI71" s="568">
        <v>0</v>
      </c>
      <c r="AJ71" s="568">
        <v>0</v>
      </c>
      <c r="AK71" s="568">
        <v>0</v>
      </c>
      <c r="AL71" s="569">
        <v>0</v>
      </c>
      <c r="AM71" s="380">
        <f t="shared" si="3"/>
        <v>0</v>
      </c>
      <c r="AN71" s="406">
        <f t="shared" si="3"/>
        <v>0</v>
      </c>
      <c r="AO71" s="445">
        <v>23300</v>
      </c>
    </row>
    <row r="72" spans="1:41" ht="15.75" customHeight="1">
      <c r="B72" s="279">
        <v>1</v>
      </c>
      <c r="C72" s="279" t="s">
        <v>80</v>
      </c>
      <c r="D72" s="279"/>
      <c r="E72" s="279"/>
      <c r="F72" s="279"/>
      <c r="G72" s="279"/>
      <c r="H72" s="279"/>
      <c r="I72" s="279"/>
      <c r="J72" s="279"/>
      <c r="K72" s="279"/>
      <c r="L72" s="279"/>
      <c r="M72" s="279"/>
      <c r="N72" s="279"/>
      <c r="O72" s="161"/>
      <c r="P72" s="161"/>
      <c r="Q72" s="161"/>
      <c r="R72" s="161"/>
      <c r="AC72" s="444">
        <v>209000</v>
      </c>
      <c r="AD72" s="455">
        <v>211000</v>
      </c>
      <c r="AE72" s="573">
        <v>5130</v>
      </c>
      <c r="AF72" s="575">
        <v>3500</v>
      </c>
      <c r="AG72" s="575">
        <v>1890</v>
      </c>
      <c r="AH72" s="568">
        <v>280</v>
      </c>
      <c r="AI72" s="568">
        <v>0</v>
      </c>
      <c r="AJ72" s="568">
        <v>0</v>
      </c>
      <c r="AK72" s="568">
        <v>0</v>
      </c>
      <c r="AL72" s="569">
        <v>0</v>
      </c>
      <c r="AM72" s="380">
        <f t="shared" si="3"/>
        <v>0</v>
      </c>
      <c r="AN72" s="406">
        <f t="shared" si="3"/>
        <v>0</v>
      </c>
      <c r="AO72" s="445">
        <v>23900</v>
      </c>
    </row>
    <row r="73" spans="1:41" ht="12.75" customHeight="1">
      <c r="B73" s="279">
        <v>1</v>
      </c>
      <c r="C73" s="279" t="s">
        <v>241</v>
      </c>
      <c r="D73" s="279"/>
      <c r="E73" s="279"/>
      <c r="F73" s="279"/>
      <c r="G73" s="279"/>
      <c r="H73" s="279"/>
      <c r="I73" s="279"/>
      <c r="J73" s="279"/>
      <c r="K73" s="279"/>
      <c r="L73" s="279"/>
      <c r="M73" s="279"/>
      <c r="N73" s="279"/>
      <c r="O73" s="161"/>
      <c r="P73" s="161"/>
      <c r="Q73" s="161"/>
      <c r="R73" s="161"/>
      <c r="AC73" s="449">
        <v>211000</v>
      </c>
      <c r="AD73" s="456">
        <v>213000</v>
      </c>
      <c r="AE73" s="574">
        <v>5200</v>
      </c>
      <c r="AF73" s="576">
        <v>3570</v>
      </c>
      <c r="AG73" s="576">
        <v>1960</v>
      </c>
      <c r="AH73" s="571">
        <v>350</v>
      </c>
      <c r="AI73" s="571">
        <v>0</v>
      </c>
      <c r="AJ73" s="571">
        <v>0</v>
      </c>
      <c r="AK73" s="571">
        <v>0</v>
      </c>
      <c r="AL73" s="572">
        <v>0</v>
      </c>
      <c r="AM73" s="380">
        <f t="shared" si="3"/>
        <v>0</v>
      </c>
      <c r="AN73" s="406">
        <f t="shared" si="3"/>
        <v>0</v>
      </c>
      <c r="AO73" s="451">
        <v>24400</v>
      </c>
    </row>
    <row r="74" spans="1:41" ht="12.75" customHeight="1">
      <c r="B74" s="279"/>
      <c r="C74" s="279"/>
      <c r="D74" s="279" t="s">
        <v>242</v>
      </c>
      <c r="E74" s="279"/>
      <c r="F74" s="279"/>
      <c r="G74" s="279"/>
      <c r="H74" s="279"/>
      <c r="I74" s="279"/>
      <c r="J74" s="279"/>
      <c r="K74" s="279"/>
      <c r="L74" s="279"/>
      <c r="M74" s="279"/>
      <c r="N74" s="279"/>
      <c r="O74" s="161"/>
      <c r="P74" s="161"/>
      <c r="Q74" s="161"/>
      <c r="R74" s="161"/>
      <c r="AC74" s="444">
        <v>213000</v>
      </c>
      <c r="AD74" s="455">
        <v>215000</v>
      </c>
      <c r="AE74" s="573">
        <v>5270</v>
      </c>
      <c r="AF74" s="575">
        <v>3640</v>
      </c>
      <c r="AG74" s="575">
        <v>2030</v>
      </c>
      <c r="AH74" s="568">
        <v>420</v>
      </c>
      <c r="AI74" s="568">
        <v>0</v>
      </c>
      <c r="AJ74" s="568">
        <v>0</v>
      </c>
      <c r="AK74" s="568">
        <v>0</v>
      </c>
      <c r="AL74" s="569">
        <v>0</v>
      </c>
      <c r="AM74" s="380">
        <f t="shared" si="3"/>
        <v>0</v>
      </c>
      <c r="AN74" s="406">
        <f t="shared" si="3"/>
        <v>0</v>
      </c>
      <c r="AO74" s="445">
        <v>25000</v>
      </c>
    </row>
    <row r="75" spans="1:41" ht="18.75" customHeight="1">
      <c r="B75" s="279"/>
      <c r="C75" s="279"/>
      <c r="D75" s="279" t="s">
        <v>243</v>
      </c>
      <c r="E75" s="279"/>
      <c r="F75" s="279"/>
      <c r="G75" s="279"/>
      <c r="H75" s="279"/>
      <c r="I75" s="279"/>
      <c r="J75" s="279"/>
      <c r="K75" s="279"/>
      <c r="L75" s="285"/>
      <c r="M75" s="285"/>
      <c r="N75" s="285"/>
      <c r="O75" s="161"/>
      <c r="P75" s="161"/>
      <c r="Q75" s="161"/>
      <c r="R75" s="161"/>
      <c r="AC75" s="444">
        <v>215000</v>
      </c>
      <c r="AD75" s="455">
        <v>217000</v>
      </c>
      <c r="AE75" s="573">
        <v>5340</v>
      </c>
      <c r="AF75" s="575">
        <v>3720</v>
      </c>
      <c r="AG75" s="575">
        <v>2100</v>
      </c>
      <c r="AH75" s="568">
        <v>490</v>
      </c>
      <c r="AI75" s="568">
        <v>0</v>
      </c>
      <c r="AJ75" s="568">
        <v>0</v>
      </c>
      <c r="AK75" s="568">
        <v>0</v>
      </c>
      <c r="AL75" s="569">
        <v>0</v>
      </c>
      <c r="AM75" s="380">
        <f t="shared" si="3"/>
        <v>0</v>
      </c>
      <c r="AN75" s="406">
        <f t="shared" si="3"/>
        <v>0</v>
      </c>
      <c r="AO75" s="445">
        <v>25500</v>
      </c>
    </row>
    <row r="76" spans="1:41" ht="9.75" customHeight="1">
      <c r="B76" s="279">
        <v>1</v>
      </c>
      <c r="C76" s="279" t="s">
        <v>172</v>
      </c>
      <c r="D76" s="279"/>
      <c r="E76" s="279"/>
      <c r="F76" s="279"/>
      <c r="G76" s="279"/>
      <c r="H76" s="279"/>
      <c r="I76" s="279"/>
      <c r="J76" s="279"/>
      <c r="K76" s="279"/>
      <c r="L76" s="286"/>
      <c r="M76" s="286"/>
      <c r="N76" s="286"/>
      <c r="O76" s="161"/>
      <c r="P76" s="161"/>
      <c r="Q76" s="161"/>
      <c r="R76" s="161"/>
      <c r="AC76" s="444">
        <v>217000</v>
      </c>
      <c r="AD76" s="455">
        <v>219000</v>
      </c>
      <c r="AE76" s="573">
        <v>5410</v>
      </c>
      <c r="AF76" s="575">
        <v>3790</v>
      </c>
      <c r="AG76" s="575">
        <v>2170</v>
      </c>
      <c r="AH76" s="568">
        <v>560</v>
      </c>
      <c r="AI76" s="568">
        <v>0</v>
      </c>
      <c r="AJ76" s="568">
        <v>0</v>
      </c>
      <c r="AK76" s="568">
        <v>0</v>
      </c>
      <c r="AL76" s="569">
        <v>0</v>
      </c>
      <c r="AM76" s="380">
        <f t="shared" si="3"/>
        <v>0</v>
      </c>
      <c r="AN76" s="406">
        <f t="shared" si="3"/>
        <v>0</v>
      </c>
      <c r="AO76" s="445">
        <v>26100</v>
      </c>
    </row>
    <row r="77" spans="1:41" ht="14.25" customHeight="1">
      <c r="B77" s="279">
        <v>1</v>
      </c>
      <c r="C77" s="279" t="s">
        <v>48</v>
      </c>
      <c r="D77" s="279"/>
      <c r="E77" s="279"/>
      <c r="F77" s="279"/>
      <c r="G77" s="279"/>
      <c r="H77" s="279"/>
      <c r="I77" s="279"/>
      <c r="J77" s="279"/>
      <c r="K77" s="279"/>
      <c r="L77" s="279"/>
      <c r="M77" s="279"/>
      <c r="N77" s="279"/>
      <c r="O77" s="161"/>
      <c r="P77" s="161"/>
      <c r="Q77" s="161"/>
      <c r="R77" s="161"/>
      <c r="AC77" s="444">
        <v>219000</v>
      </c>
      <c r="AD77" s="455">
        <v>221000</v>
      </c>
      <c r="AE77" s="573">
        <v>5480</v>
      </c>
      <c r="AF77" s="575">
        <v>3860</v>
      </c>
      <c r="AG77" s="575">
        <v>2250</v>
      </c>
      <c r="AH77" s="575">
        <v>630</v>
      </c>
      <c r="AI77" s="568">
        <v>0</v>
      </c>
      <c r="AJ77" s="568">
        <v>0</v>
      </c>
      <c r="AK77" s="568">
        <v>0</v>
      </c>
      <c r="AL77" s="569">
        <v>0</v>
      </c>
      <c r="AM77" s="380">
        <f t="shared" si="3"/>
        <v>0</v>
      </c>
      <c r="AN77" s="406">
        <f t="shared" si="3"/>
        <v>0</v>
      </c>
      <c r="AO77" s="445">
        <v>26800</v>
      </c>
    </row>
    <row r="78" spans="1:41" ht="13.5" customHeight="1">
      <c r="B78" s="279"/>
      <c r="C78" s="535" t="s">
        <v>65</v>
      </c>
      <c r="D78" s="279"/>
      <c r="E78" s="279"/>
      <c r="F78" s="279"/>
      <c r="G78" s="279"/>
      <c r="H78" s="279"/>
      <c r="I78" s="279"/>
      <c r="J78" s="279"/>
      <c r="K78" s="279"/>
      <c r="L78" s="279"/>
      <c r="M78" s="279"/>
      <c r="N78" s="279"/>
      <c r="O78" s="161"/>
      <c r="P78" s="161"/>
      <c r="Q78" s="161"/>
      <c r="R78" s="161"/>
      <c r="AC78" s="449">
        <v>221000</v>
      </c>
      <c r="AD78" s="456">
        <v>224000</v>
      </c>
      <c r="AE78" s="574">
        <v>5560</v>
      </c>
      <c r="AF78" s="576">
        <v>3950</v>
      </c>
      <c r="AG78" s="576">
        <v>2340</v>
      </c>
      <c r="AH78" s="576">
        <v>710</v>
      </c>
      <c r="AI78" s="571">
        <v>0</v>
      </c>
      <c r="AJ78" s="571">
        <v>0</v>
      </c>
      <c r="AK78" s="571">
        <v>0</v>
      </c>
      <c r="AL78" s="572">
        <v>0</v>
      </c>
      <c r="AM78" s="380">
        <f t="shared" si="3"/>
        <v>0</v>
      </c>
      <c r="AN78" s="406">
        <f t="shared" si="3"/>
        <v>0</v>
      </c>
      <c r="AO78" s="451">
        <v>27400</v>
      </c>
    </row>
    <row r="79" spans="1:41" ht="12.75" customHeight="1">
      <c r="B79" s="279"/>
      <c r="C79" s="279" t="s">
        <v>66</v>
      </c>
      <c r="D79" s="279"/>
      <c r="E79" s="279"/>
      <c r="F79" s="279"/>
      <c r="G79" s="279"/>
      <c r="H79" s="279"/>
      <c r="I79" s="279"/>
      <c r="J79" s="279"/>
      <c r="K79" s="279"/>
      <c r="L79" s="279"/>
      <c r="M79" s="279"/>
      <c r="N79" s="279"/>
      <c r="O79" s="161"/>
      <c r="P79" s="161"/>
      <c r="Q79" s="161"/>
      <c r="R79" s="161"/>
      <c r="AC79" s="444">
        <v>224000</v>
      </c>
      <c r="AD79" s="455">
        <v>227000</v>
      </c>
      <c r="AE79" s="573">
        <v>5680</v>
      </c>
      <c r="AF79" s="575">
        <v>4060</v>
      </c>
      <c r="AG79" s="575">
        <v>2440</v>
      </c>
      <c r="AH79" s="575">
        <v>830</v>
      </c>
      <c r="AI79" s="568">
        <v>0</v>
      </c>
      <c r="AJ79" s="568">
        <v>0</v>
      </c>
      <c r="AK79" s="568">
        <v>0</v>
      </c>
      <c r="AL79" s="569">
        <v>0</v>
      </c>
      <c r="AM79" s="380">
        <f t="shared" si="3"/>
        <v>0</v>
      </c>
      <c r="AN79" s="406">
        <f t="shared" si="3"/>
        <v>0</v>
      </c>
      <c r="AO79" s="445">
        <v>28400</v>
      </c>
    </row>
    <row r="80" spans="1:41" ht="16.5" customHeight="1">
      <c r="B80" s="279">
        <v>1</v>
      </c>
      <c r="C80" s="535" t="s">
        <v>115</v>
      </c>
      <c r="D80" s="279"/>
      <c r="E80" s="279"/>
      <c r="F80" s="279"/>
      <c r="G80" s="279"/>
      <c r="H80" s="279"/>
      <c r="I80" s="279"/>
      <c r="J80" s="279"/>
      <c r="M80" s="279"/>
      <c r="N80" s="279"/>
      <c r="O80" s="161"/>
      <c r="P80" s="161"/>
      <c r="Q80" s="161"/>
      <c r="R80" s="161"/>
      <c r="AC80" s="444">
        <v>227000</v>
      </c>
      <c r="AD80" s="455">
        <v>230000</v>
      </c>
      <c r="AE80" s="573">
        <v>5780</v>
      </c>
      <c r="AF80" s="575">
        <v>4170</v>
      </c>
      <c r="AG80" s="575">
        <v>2550</v>
      </c>
      <c r="AH80" s="575">
        <v>930</v>
      </c>
      <c r="AI80" s="568">
        <v>0</v>
      </c>
      <c r="AJ80" s="568">
        <v>0</v>
      </c>
      <c r="AK80" s="568">
        <v>0</v>
      </c>
      <c r="AL80" s="569">
        <v>0</v>
      </c>
      <c r="AM80" s="380">
        <f t="shared" si="3"/>
        <v>0</v>
      </c>
      <c r="AN80" s="406">
        <f t="shared" si="3"/>
        <v>0</v>
      </c>
      <c r="AO80" s="445">
        <v>29300</v>
      </c>
    </row>
    <row r="81" spans="1:41" ht="14.25" customHeight="1">
      <c r="O81" s="161"/>
      <c r="P81" s="161"/>
      <c r="Q81" s="161"/>
      <c r="R81" s="161"/>
      <c r="AC81" s="444">
        <v>230000</v>
      </c>
      <c r="AD81" s="455">
        <v>233000</v>
      </c>
      <c r="AE81" s="573">
        <v>5890</v>
      </c>
      <c r="AF81" s="575">
        <v>4280</v>
      </c>
      <c r="AG81" s="575">
        <v>2650</v>
      </c>
      <c r="AH81" s="575">
        <v>1040</v>
      </c>
      <c r="AI81" s="568">
        <v>0</v>
      </c>
      <c r="AJ81" s="568">
        <v>0</v>
      </c>
      <c r="AK81" s="568">
        <v>0</v>
      </c>
      <c r="AL81" s="569">
        <v>0</v>
      </c>
      <c r="AM81" s="380">
        <f t="shared" si="3"/>
        <v>0</v>
      </c>
      <c r="AN81" s="406">
        <f t="shared" si="3"/>
        <v>0</v>
      </c>
      <c r="AO81" s="445">
        <v>30300</v>
      </c>
    </row>
    <row r="82" spans="1:41" ht="14.25" customHeight="1">
      <c r="A82" s="340"/>
      <c r="B82" s="337"/>
      <c r="C82" s="545"/>
      <c r="D82" s="338"/>
      <c r="E82" s="339" t="s">
        <v>140</v>
      </c>
      <c r="F82" s="338"/>
      <c r="G82" s="337"/>
      <c r="H82" s="337"/>
      <c r="I82" s="337"/>
      <c r="J82" s="337"/>
      <c r="K82" s="337"/>
      <c r="L82" s="340"/>
      <c r="M82" s="340"/>
      <c r="N82" s="340"/>
      <c r="O82" s="161"/>
      <c r="P82" s="161"/>
      <c r="Q82" s="161"/>
      <c r="R82" s="161"/>
      <c r="AC82" s="444">
        <v>233000</v>
      </c>
      <c r="AD82" s="455">
        <v>236000</v>
      </c>
      <c r="AE82" s="573">
        <v>5990</v>
      </c>
      <c r="AF82" s="575">
        <v>4380</v>
      </c>
      <c r="AG82" s="575">
        <v>2770</v>
      </c>
      <c r="AH82" s="575">
        <v>1140</v>
      </c>
      <c r="AI82" s="568">
        <v>0</v>
      </c>
      <c r="AJ82" s="568">
        <v>0</v>
      </c>
      <c r="AK82" s="568">
        <v>0</v>
      </c>
      <c r="AL82" s="569">
        <v>0</v>
      </c>
      <c r="AM82" s="380">
        <f t="shared" si="3"/>
        <v>0</v>
      </c>
      <c r="AN82" s="406">
        <f t="shared" si="3"/>
        <v>0</v>
      </c>
      <c r="AO82" s="445">
        <v>31300</v>
      </c>
    </row>
    <row r="83" spans="1:41" ht="14.25" customHeight="1">
      <c r="E83" s="276" t="s">
        <v>141</v>
      </c>
      <c r="O83" s="161"/>
      <c r="P83" s="161"/>
      <c r="Q83" s="161"/>
      <c r="R83" s="161"/>
      <c r="AC83" s="449">
        <v>236000</v>
      </c>
      <c r="AD83" s="456">
        <v>239000</v>
      </c>
      <c r="AE83" s="574">
        <v>6110</v>
      </c>
      <c r="AF83" s="576">
        <v>4490</v>
      </c>
      <c r="AG83" s="576">
        <v>2870</v>
      </c>
      <c r="AH83" s="576">
        <v>1260</v>
      </c>
      <c r="AI83" s="571">
        <v>0</v>
      </c>
      <c r="AJ83" s="571">
        <v>0</v>
      </c>
      <c r="AK83" s="571">
        <v>0</v>
      </c>
      <c r="AL83" s="572">
        <v>0</v>
      </c>
      <c r="AM83" s="380">
        <f t="shared" si="3"/>
        <v>0</v>
      </c>
      <c r="AN83" s="406">
        <f t="shared" si="3"/>
        <v>0</v>
      </c>
      <c r="AO83" s="451">
        <v>32400</v>
      </c>
    </row>
    <row r="84" spans="1:41" ht="14.25" customHeight="1">
      <c r="D84" s="276" t="s">
        <v>165</v>
      </c>
      <c r="E84" s="276" t="s">
        <v>142</v>
      </c>
      <c r="L84" s="276"/>
      <c r="M84" s="276"/>
      <c r="O84" s="161"/>
      <c r="P84" s="161"/>
      <c r="Q84" s="161"/>
      <c r="R84" s="161"/>
      <c r="AC84" s="444">
        <v>239000</v>
      </c>
      <c r="AD84" s="455">
        <v>242000</v>
      </c>
      <c r="AE84" s="573">
        <v>6210</v>
      </c>
      <c r="AF84" s="575">
        <v>4590</v>
      </c>
      <c r="AG84" s="575">
        <v>2980</v>
      </c>
      <c r="AH84" s="575">
        <v>1360</v>
      </c>
      <c r="AI84" s="568">
        <v>0</v>
      </c>
      <c r="AJ84" s="568">
        <v>0</v>
      </c>
      <c r="AK84" s="568">
        <v>0</v>
      </c>
      <c r="AL84" s="569">
        <v>0</v>
      </c>
      <c r="AM84" s="380">
        <f t="shared" si="3"/>
        <v>0</v>
      </c>
      <c r="AN84" s="406">
        <f t="shared" si="3"/>
        <v>0</v>
      </c>
      <c r="AO84" s="445">
        <v>33400</v>
      </c>
    </row>
    <row r="85" spans="1:41" s="19" customFormat="1" ht="14.25" customHeight="1">
      <c r="A85" s="22"/>
      <c r="B85" s="276"/>
      <c r="C85" s="276"/>
      <c r="D85" s="276"/>
      <c r="E85" s="276" t="s">
        <v>143</v>
      </c>
      <c r="F85" s="276"/>
      <c r="G85" s="276"/>
      <c r="H85" s="276"/>
      <c r="I85" s="276"/>
      <c r="J85" s="276"/>
      <c r="K85" s="276"/>
      <c r="L85" s="276"/>
      <c r="M85" s="276"/>
      <c r="N85" s="22"/>
      <c r="O85" s="161"/>
      <c r="P85" s="161"/>
      <c r="Q85" s="161"/>
      <c r="R85" s="161"/>
      <c r="S85" s="22"/>
      <c r="T85" s="22"/>
      <c r="U85" s="22"/>
      <c r="V85" s="22"/>
      <c r="W85" s="22"/>
      <c r="X85" s="22"/>
      <c r="Y85" s="22"/>
      <c r="Z85" s="22"/>
      <c r="AA85" s="22"/>
      <c r="AB85" s="22"/>
      <c r="AC85" s="444">
        <v>242000</v>
      </c>
      <c r="AD85" s="455">
        <v>245000</v>
      </c>
      <c r="AE85" s="573">
        <v>6320</v>
      </c>
      <c r="AF85" s="575">
        <v>4710</v>
      </c>
      <c r="AG85" s="575">
        <v>3080</v>
      </c>
      <c r="AH85" s="575">
        <v>1470</v>
      </c>
      <c r="AI85" s="568">
        <v>0</v>
      </c>
      <c r="AJ85" s="568">
        <v>0</v>
      </c>
      <c r="AK85" s="568">
        <v>0</v>
      </c>
      <c r="AL85" s="569">
        <v>0</v>
      </c>
      <c r="AM85" s="380">
        <f t="shared" ref="AM85:AN104" si="4">IF(AL85-$X$19&gt;0,AL85-$X$19,0)</f>
        <v>0</v>
      </c>
      <c r="AN85" s="406">
        <f t="shared" si="4"/>
        <v>0</v>
      </c>
      <c r="AO85" s="445">
        <v>34400</v>
      </c>
    </row>
    <row r="86" spans="1:41" s="19" customFormat="1" ht="14.25" customHeight="1">
      <c r="A86" s="22"/>
      <c r="B86" s="276"/>
      <c r="C86" s="276"/>
      <c r="D86" s="276"/>
      <c r="E86" s="276" t="s">
        <v>144</v>
      </c>
      <c r="F86" s="276"/>
      <c r="G86" s="276"/>
      <c r="H86" s="276"/>
      <c r="I86" s="276"/>
      <c r="J86" s="276"/>
      <c r="K86" s="276"/>
      <c r="L86" s="276"/>
      <c r="M86" s="276"/>
      <c r="N86" s="22"/>
      <c r="O86" s="161"/>
      <c r="P86" s="161"/>
      <c r="Q86" s="161"/>
      <c r="R86" s="161"/>
      <c r="S86" s="22"/>
      <c r="T86" s="22"/>
      <c r="U86" s="22"/>
      <c r="V86" s="22"/>
      <c r="W86" s="22"/>
      <c r="X86" s="22"/>
      <c r="Y86" s="22"/>
      <c r="Z86" s="22"/>
      <c r="AA86" s="22"/>
      <c r="AB86" s="22"/>
      <c r="AC86" s="444">
        <v>245000</v>
      </c>
      <c r="AD86" s="455">
        <v>248000</v>
      </c>
      <c r="AE86" s="573">
        <v>6420</v>
      </c>
      <c r="AF86" s="575">
        <v>4810</v>
      </c>
      <c r="AG86" s="575">
        <v>3200</v>
      </c>
      <c r="AH86" s="575">
        <v>1570</v>
      </c>
      <c r="AI86" s="568">
        <v>0</v>
      </c>
      <c r="AJ86" s="568">
        <v>0</v>
      </c>
      <c r="AK86" s="568">
        <v>0</v>
      </c>
      <c r="AL86" s="569">
        <v>0</v>
      </c>
      <c r="AM86" s="380">
        <f t="shared" si="4"/>
        <v>0</v>
      </c>
      <c r="AN86" s="406">
        <f t="shared" si="4"/>
        <v>0</v>
      </c>
      <c r="AO86" s="445">
        <v>35400</v>
      </c>
    </row>
    <row r="87" spans="1:41" s="19" customFormat="1" ht="14.25" customHeight="1">
      <c r="A87" s="22"/>
      <c r="B87" s="276"/>
      <c r="C87" s="276"/>
      <c r="D87" s="276" t="s">
        <v>166</v>
      </c>
      <c r="E87" s="276" t="s">
        <v>145</v>
      </c>
      <c r="F87" s="276"/>
      <c r="G87" s="276"/>
      <c r="H87" s="276"/>
      <c r="I87" s="276"/>
      <c r="J87" s="276"/>
      <c r="K87" s="276"/>
      <c r="L87" s="276"/>
      <c r="M87" s="276"/>
      <c r="N87" s="22"/>
      <c r="O87" s="161"/>
      <c r="P87" s="161"/>
      <c r="Q87" s="161"/>
      <c r="R87" s="161"/>
      <c r="S87" s="22"/>
      <c r="T87" s="22"/>
      <c r="U87" s="22"/>
      <c r="V87" s="22"/>
      <c r="W87" s="22"/>
      <c r="X87" s="22"/>
      <c r="Y87" s="22"/>
      <c r="Z87" s="22"/>
      <c r="AA87" s="22"/>
      <c r="AB87" s="22"/>
      <c r="AC87" s="444">
        <v>248000</v>
      </c>
      <c r="AD87" s="455">
        <v>251000</v>
      </c>
      <c r="AE87" s="573">
        <v>6530</v>
      </c>
      <c r="AF87" s="575">
        <v>4920</v>
      </c>
      <c r="AG87" s="575">
        <v>3300</v>
      </c>
      <c r="AH87" s="575">
        <v>1680</v>
      </c>
      <c r="AI87" s="568"/>
      <c r="AJ87" s="568">
        <v>0</v>
      </c>
      <c r="AK87" s="568">
        <v>0</v>
      </c>
      <c r="AL87" s="569">
        <v>0</v>
      </c>
      <c r="AM87" s="380">
        <f t="shared" si="4"/>
        <v>0</v>
      </c>
      <c r="AN87" s="406">
        <f t="shared" si="4"/>
        <v>0</v>
      </c>
      <c r="AO87" s="445">
        <v>36400</v>
      </c>
    </row>
    <row r="88" spans="1:41" s="19" customFormat="1" ht="17.25" customHeight="1">
      <c r="A88" s="22"/>
      <c r="B88" s="276"/>
      <c r="C88" s="276"/>
      <c r="D88" s="276"/>
      <c r="E88" s="276" t="s">
        <v>146</v>
      </c>
      <c r="F88" s="276"/>
      <c r="G88" s="276"/>
      <c r="H88" s="276"/>
      <c r="I88" s="276"/>
      <c r="J88" s="276"/>
      <c r="K88" s="276"/>
      <c r="L88" s="276"/>
      <c r="M88" s="276"/>
      <c r="N88" s="22"/>
      <c r="O88" s="161"/>
      <c r="P88" s="161"/>
      <c r="Q88" s="161"/>
      <c r="R88" s="161"/>
      <c r="S88" s="22"/>
      <c r="T88" s="22"/>
      <c r="U88" s="22"/>
      <c r="V88" s="22"/>
      <c r="W88" s="22"/>
      <c r="X88" s="22"/>
      <c r="Y88" s="22"/>
      <c r="Z88" s="22"/>
      <c r="AA88" s="22"/>
      <c r="AB88" s="22"/>
      <c r="AC88" s="449">
        <v>251000</v>
      </c>
      <c r="AD88" s="456">
        <v>254000</v>
      </c>
      <c r="AE88" s="574">
        <v>6640</v>
      </c>
      <c r="AF88" s="576">
        <v>5020</v>
      </c>
      <c r="AG88" s="576">
        <v>3410</v>
      </c>
      <c r="AH88" s="576">
        <v>1790</v>
      </c>
      <c r="AI88" s="571">
        <v>170</v>
      </c>
      <c r="AJ88" s="571">
        <v>0</v>
      </c>
      <c r="AK88" s="571">
        <v>0</v>
      </c>
      <c r="AL88" s="572">
        <v>0</v>
      </c>
      <c r="AM88" s="380">
        <f t="shared" si="4"/>
        <v>0</v>
      </c>
      <c r="AN88" s="406">
        <f t="shared" si="4"/>
        <v>0</v>
      </c>
      <c r="AO88" s="451">
        <v>37500</v>
      </c>
    </row>
    <row r="89" spans="1:41" s="19" customFormat="1" ht="14.25" customHeight="1">
      <c r="A89" s="22"/>
      <c r="B89" s="276"/>
      <c r="C89" s="276"/>
      <c r="D89" s="276"/>
      <c r="E89" s="276"/>
      <c r="F89" s="276" t="s">
        <v>147</v>
      </c>
      <c r="G89" s="276"/>
      <c r="H89" s="276"/>
      <c r="I89" s="276"/>
      <c r="J89" s="276"/>
      <c r="K89" s="284" t="s">
        <v>114</v>
      </c>
      <c r="L89" s="284"/>
      <c r="M89" s="284"/>
      <c r="N89" s="22"/>
      <c r="O89" s="161"/>
      <c r="P89" s="161"/>
      <c r="Q89" s="161"/>
      <c r="R89" s="161"/>
      <c r="S89" s="22"/>
      <c r="T89" s="22"/>
      <c r="U89" s="22"/>
      <c r="V89" s="22"/>
      <c r="W89" s="22"/>
      <c r="X89" s="22"/>
      <c r="Y89" s="22"/>
      <c r="Z89" s="22"/>
      <c r="AA89" s="22"/>
      <c r="AB89" s="22"/>
      <c r="AC89" s="444">
        <v>254000</v>
      </c>
      <c r="AD89" s="455">
        <v>257000</v>
      </c>
      <c r="AE89" s="573">
        <v>6750</v>
      </c>
      <c r="AF89" s="575">
        <v>5140</v>
      </c>
      <c r="AG89" s="575">
        <v>3510</v>
      </c>
      <c r="AH89" s="575">
        <v>1900</v>
      </c>
      <c r="AI89" s="568">
        <v>290</v>
      </c>
      <c r="AJ89" s="568">
        <v>0</v>
      </c>
      <c r="AK89" s="568">
        <v>0</v>
      </c>
      <c r="AL89" s="569">
        <v>0</v>
      </c>
      <c r="AM89" s="380">
        <f t="shared" si="4"/>
        <v>0</v>
      </c>
      <c r="AN89" s="406">
        <f t="shared" si="4"/>
        <v>0</v>
      </c>
      <c r="AO89" s="445">
        <v>38500</v>
      </c>
    </row>
    <row r="90" spans="1:41" s="19" customFormat="1" ht="14.25" customHeight="1">
      <c r="A90" s="402"/>
      <c r="B90" s="403"/>
      <c r="C90" s="403"/>
      <c r="D90" s="403"/>
      <c r="E90" s="403"/>
      <c r="F90" s="403"/>
      <c r="G90" s="403"/>
      <c r="H90" s="403"/>
      <c r="I90" s="403"/>
      <c r="J90" s="403"/>
      <c r="K90" s="403"/>
      <c r="L90" s="403"/>
      <c r="M90" s="403"/>
      <c r="N90" s="404"/>
      <c r="O90" s="161"/>
      <c r="P90" s="161"/>
      <c r="Q90" s="161"/>
      <c r="R90" s="161"/>
      <c r="S90" s="22"/>
      <c r="T90" s="22"/>
      <c r="U90" s="22"/>
      <c r="V90" s="22"/>
      <c r="W90" s="22"/>
      <c r="X90" s="22"/>
      <c r="Y90" s="22"/>
      <c r="Z90" s="22"/>
      <c r="AA90" s="22"/>
      <c r="AB90" s="22"/>
      <c r="AC90" s="444">
        <v>257000</v>
      </c>
      <c r="AD90" s="455">
        <v>260000</v>
      </c>
      <c r="AE90" s="573">
        <v>6850</v>
      </c>
      <c r="AF90" s="575">
        <v>5240</v>
      </c>
      <c r="AG90" s="575">
        <v>3620</v>
      </c>
      <c r="AH90" s="575">
        <v>2000</v>
      </c>
      <c r="AI90" s="568">
        <v>390</v>
      </c>
      <c r="AJ90" s="568">
        <v>0</v>
      </c>
      <c r="AK90" s="568">
        <v>0</v>
      </c>
      <c r="AL90" s="569">
        <v>0</v>
      </c>
      <c r="AM90" s="380">
        <f t="shared" si="4"/>
        <v>0</v>
      </c>
      <c r="AN90" s="406">
        <f t="shared" si="4"/>
        <v>0</v>
      </c>
      <c r="AO90" s="445">
        <v>39400</v>
      </c>
    </row>
    <row r="91" spans="1:41" ht="14.25" customHeight="1">
      <c r="L91" s="276"/>
      <c r="M91" s="276"/>
      <c r="O91" s="161"/>
      <c r="P91" s="161"/>
      <c r="Q91" s="161"/>
      <c r="R91" s="161"/>
      <c r="AC91" s="444">
        <v>260000</v>
      </c>
      <c r="AD91" s="455">
        <v>263000</v>
      </c>
      <c r="AE91" s="573">
        <v>6960</v>
      </c>
      <c r="AF91" s="575">
        <v>5350</v>
      </c>
      <c r="AG91" s="575">
        <v>3730</v>
      </c>
      <c r="AH91" s="575">
        <v>2110</v>
      </c>
      <c r="AI91" s="568">
        <v>500</v>
      </c>
      <c r="AJ91" s="568">
        <v>0</v>
      </c>
      <c r="AK91" s="568">
        <v>0</v>
      </c>
      <c r="AL91" s="569">
        <v>0</v>
      </c>
      <c r="AM91" s="380">
        <f t="shared" si="4"/>
        <v>0</v>
      </c>
      <c r="AN91" s="406">
        <f t="shared" si="4"/>
        <v>0</v>
      </c>
      <c r="AO91" s="445">
        <v>40400</v>
      </c>
    </row>
    <row r="92" spans="1:41" ht="14.25" customHeight="1">
      <c r="L92" s="509"/>
      <c r="M92" s="509"/>
      <c r="N92" s="509"/>
      <c r="O92" s="509"/>
      <c r="P92" s="161"/>
      <c r="Q92" s="161"/>
      <c r="R92" s="161"/>
      <c r="AC92" s="444">
        <v>263000</v>
      </c>
      <c r="AD92" s="455">
        <v>266000</v>
      </c>
      <c r="AE92" s="573">
        <v>7070</v>
      </c>
      <c r="AF92" s="575">
        <v>5450</v>
      </c>
      <c r="AG92" s="575">
        <v>3840</v>
      </c>
      <c r="AH92" s="575">
        <v>2220</v>
      </c>
      <c r="AI92" s="575">
        <v>600</v>
      </c>
      <c r="AJ92" s="568">
        <v>0</v>
      </c>
      <c r="AK92" s="568">
        <v>0</v>
      </c>
      <c r="AL92" s="569">
        <v>0</v>
      </c>
      <c r="AM92" s="380">
        <f t="shared" si="4"/>
        <v>0</v>
      </c>
      <c r="AN92" s="406">
        <f t="shared" si="4"/>
        <v>0</v>
      </c>
      <c r="AO92" s="445">
        <v>41500</v>
      </c>
    </row>
    <row r="93" spans="1:41" ht="14.25" customHeight="1">
      <c r="L93" s="509"/>
      <c r="M93" s="509"/>
      <c r="N93" s="509"/>
      <c r="O93" s="509"/>
      <c r="P93" s="161"/>
      <c r="Q93" s="161"/>
      <c r="R93" s="161"/>
      <c r="AC93" s="449">
        <v>266000</v>
      </c>
      <c r="AD93" s="456">
        <v>269000</v>
      </c>
      <c r="AE93" s="574">
        <v>7180</v>
      </c>
      <c r="AF93" s="576">
        <v>5560</v>
      </c>
      <c r="AG93" s="576">
        <v>3940</v>
      </c>
      <c r="AH93" s="576">
        <v>2330</v>
      </c>
      <c r="AI93" s="576">
        <v>710</v>
      </c>
      <c r="AJ93" s="571">
        <v>0</v>
      </c>
      <c r="AK93" s="571">
        <v>0</v>
      </c>
      <c r="AL93" s="572">
        <v>0</v>
      </c>
      <c r="AM93" s="380">
        <f t="shared" si="4"/>
        <v>0</v>
      </c>
      <c r="AN93" s="406">
        <f t="shared" si="4"/>
        <v>0</v>
      </c>
      <c r="AO93" s="451">
        <v>42500</v>
      </c>
    </row>
    <row r="94" spans="1:41" ht="14.25" customHeight="1">
      <c r="L94" s="276"/>
      <c r="M94" s="276"/>
      <c r="Q94" s="161"/>
      <c r="R94" s="161"/>
      <c r="AC94" s="444">
        <v>269000</v>
      </c>
      <c r="AD94" s="455">
        <v>272000</v>
      </c>
      <c r="AE94" s="573">
        <v>7280</v>
      </c>
      <c r="AF94" s="575">
        <v>5670</v>
      </c>
      <c r="AG94" s="575">
        <v>4050</v>
      </c>
      <c r="AH94" s="575">
        <v>2430</v>
      </c>
      <c r="AI94" s="575">
        <v>820</v>
      </c>
      <c r="AJ94" s="568">
        <v>0</v>
      </c>
      <c r="AK94" s="568">
        <v>0</v>
      </c>
      <c r="AL94" s="569">
        <v>0</v>
      </c>
      <c r="AM94" s="380">
        <f t="shared" si="4"/>
        <v>0</v>
      </c>
      <c r="AN94" s="406">
        <f t="shared" si="4"/>
        <v>0</v>
      </c>
      <c r="AO94" s="445">
        <v>43500</v>
      </c>
    </row>
    <row r="95" spans="1:41" ht="18" customHeight="1">
      <c r="Q95" s="161"/>
      <c r="R95" s="161"/>
      <c r="S95" s="416"/>
      <c r="AC95" s="444">
        <v>272000</v>
      </c>
      <c r="AD95" s="455">
        <v>275000</v>
      </c>
      <c r="AE95" s="573">
        <v>7390</v>
      </c>
      <c r="AF95" s="575">
        <v>5780</v>
      </c>
      <c r="AG95" s="575">
        <v>4160</v>
      </c>
      <c r="AH95" s="575">
        <v>2540</v>
      </c>
      <c r="AI95" s="575">
        <v>930</v>
      </c>
      <c r="AJ95" s="568">
        <v>0</v>
      </c>
      <c r="AK95" s="568">
        <v>0</v>
      </c>
      <c r="AL95" s="569">
        <v>0</v>
      </c>
      <c r="AM95" s="380">
        <f t="shared" si="4"/>
        <v>0</v>
      </c>
      <c r="AN95" s="406">
        <f t="shared" si="4"/>
        <v>0</v>
      </c>
      <c r="AO95" s="445">
        <v>44500</v>
      </c>
    </row>
    <row r="96" spans="1:41" ht="21" customHeight="1">
      <c r="L96" s="509"/>
      <c r="M96" s="509"/>
      <c r="N96" s="509"/>
      <c r="O96" s="509"/>
      <c r="P96" s="509"/>
      <c r="Q96" s="161"/>
      <c r="R96" s="161"/>
      <c r="T96" s="416"/>
      <c r="U96" s="416"/>
      <c r="V96" s="416"/>
      <c r="W96" s="416"/>
      <c r="X96" s="416"/>
      <c r="Y96" s="416"/>
      <c r="Z96" s="416"/>
      <c r="AA96" s="416"/>
      <c r="AC96" s="444">
        <v>275000</v>
      </c>
      <c r="AD96" s="455">
        <v>278000</v>
      </c>
      <c r="AE96" s="573">
        <v>7490</v>
      </c>
      <c r="AF96" s="575">
        <v>5880</v>
      </c>
      <c r="AG96" s="575">
        <v>4270</v>
      </c>
      <c r="AH96" s="575">
        <v>2640</v>
      </c>
      <c r="AI96" s="575">
        <v>1030</v>
      </c>
      <c r="AJ96" s="568">
        <v>0</v>
      </c>
      <c r="AK96" s="568">
        <v>0</v>
      </c>
      <c r="AL96" s="569">
        <v>0</v>
      </c>
      <c r="AM96" s="380">
        <f t="shared" si="4"/>
        <v>0</v>
      </c>
      <c r="AN96" s="406">
        <f t="shared" si="4"/>
        <v>0</v>
      </c>
      <c r="AO96" s="445">
        <v>45500</v>
      </c>
    </row>
    <row r="97" spans="12:41" ht="14.25" customHeight="1">
      <c r="L97" s="509"/>
      <c r="M97" s="509"/>
      <c r="N97" s="509"/>
      <c r="O97" s="509"/>
      <c r="P97" s="509"/>
      <c r="Q97" s="161"/>
      <c r="R97" s="161"/>
      <c r="AC97" s="444">
        <v>278000</v>
      </c>
      <c r="AD97" s="455">
        <v>281000</v>
      </c>
      <c r="AE97" s="573">
        <v>7610</v>
      </c>
      <c r="AF97" s="575">
        <v>5990</v>
      </c>
      <c r="AG97" s="575">
        <v>4370</v>
      </c>
      <c r="AH97" s="575">
        <v>2760</v>
      </c>
      <c r="AI97" s="575">
        <v>1140</v>
      </c>
      <c r="AJ97" s="568">
        <v>0</v>
      </c>
      <c r="AK97" s="568">
        <v>0</v>
      </c>
      <c r="AL97" s="569">
        <v>0</v>
      </c>
      <c r="AM97" s="380">
        <f t="shared" si="4"/>
        <v>0</v>
      </c>
      <c r="AN97" s="406">
        <f t="shared" si="4"/>
        <v>0</v>
      </c>
      <c r="AO97" s="445">
        <v>46600</v>
      </c>
    </row>
    <row r="98" spans="12:41" ht="14.25" customHeight="1">
      <c r="L98" s="509"/>
      <c r="M98" s="509"/>
      <c r="N98" s="509"/>
      <c r="O98" s="509"/>
      <c r="P98" s="509"/>
      <c r="Q98" s="161"/>
      <c r="AC98" s="449">
        <v>281000</v>
      </c>
      <c r="AD98" s="456">
        <v>284000</v>
      </c>
      <c r="AE98" s="574">
        <v>7710</v>
      </c>
      <c r="AF98" s="576">
        <v>6100</v>
      </c>
      <c r="AG98" s="576">
        <v>4480</v>
      </c>
      <c r="AH98" s="576">
        <v>2860</v>
      </c>
      <c r="AI98" s="576">
        <v>1250</v>
      </c>
      <c r="AJ98" s="571">
        <v>0</v>
      </c>
      <c r="AK98" s="571">
        <v>0</v>
      </c>
      <c r="AL98" s="572">
        <v>0</v>
      </c>
      <c r="AM98" s="380">
        <f t="shared" si="4"/>
        <v>0</v>
      </c>
      <c r="AN98" s="406">
        <f t="shared" si="4"/>
        <v>0</v>
      </c>
      <c r="AO98" s="451">
        <v>47600</v>
      </c>
    </row>
    <row r="99" spans="12:41" ht="14.25" customHeight="1" thickBot="1">
      <c r="AC99" s="492">
        <v>284000</v>
      </c>
      <c r="AD99" s="493">
        <v>287000</v>
      </c>
      <c r="AE99" s="577">
        <v>7820</v>
      </c>
      <c r="AF99" s="578">
        <v>6210</v>
      </c>
      <c r="AG99" s="578">
        <v>4580</v>
      </c>
      <c r="AH99" s="578">
        <v>2970</v>
      </c>
      <c r="AI99" s="578">
        <v>1360</v>
      </c>
      <c r="AJ99" s="579">
        <v>0</v>
      </c>
      <c r="AK99" s="579">
        <v>0</v>
      </c>
      <c r="AL99" s="580">
        <v>0</v>
      </c>
      <c r="AM99" s="380">
        <f t="shared" si="4"/>
        <v>0</v>
      </c>
      <c r="AN99" s="406">
        <f t="shared" si="4"/>
        <v>0</v>
      </c>
      <c r="AO99" s="495">
        <v>48600</v>
      </c>
    </row>
    <row r="100" spans="12:41" ht="14.25" customHeight="1">
      <c r="L100" s="279"/>
      <c r="M100" s="279"/>
      <c r="N100" s="279"/>
      <c r="O100" s="279"/>
      <c r="P100" s="279"/>
      <c r="AC100" s="444">
        <v>287000</v>
      </c>
      <c r="AD100" s="455">
        <v>290000</v>
      </c>
      <c r="AE100" s="573">
        <v>7920</v>
      </c>
      <c r="AF100" s="575">
        <v>6310</v>
      </c>
      <c r="AG100" s="575">
        <v>4700</v>
      </c>
      <c r="AH100" s="575">
        <v>3070</v>
      </c>
      <c r="AI100" s="575">
        <v>1460</v>
      </c>
      <c r="AJ100" s="568">
        <v>0</v>
      </c>
      <c r="AK100" s="568">
        <v>0</v>
      </c>
      <c r="AL100" s="569">
        <v>0</v>
      </c>
      <c r="AM100" s="380">
        <f t="shared" si="4"/>
        <v>0</v>
      </c>
      <c r="AN100" s="406">
        <f t="shared" si="4"/>
        <v>0</v>
      </c>
      <c r="AO100" s="445">
        <v>49500</v>
      </c>
    </row>
    <row r="101" spans="12:41" ht="14.25" customHeight="1">
      <c r="L101" s="279"/>
      <c r="M101" s="279"/>
      <c r="N101" s="279"/>
      <c r="O101" s="279"/>
      <c r="P101" s="279"/>
      <c r="Q101" s="509"/>
      <c r="AC101" s="444">
        <v>290000</v>
      </c>
      <c r="AD101" s="455">
        <v>293000</v>
      </c>
      <c r="AE101" s="573">
        <v>8040</v>
      </c>
      <c r="AF101" s="575">
        <v>6420</v>
      </c>
      <c r="AG101" s="575">
        <v>4800</v>
      </c>
      <c r="AH101" s="575">
        <v>3190</v>
      </c>
      <c r="AI101" s="575">
        <v>1540</v>
      </c>
      <c r="AJ101" s="568">
        <v>0</v>
      </c>
      <c r="AK101" s="568">
        <v>0</v>
      </c>
      <c r="AL101" s="569">
        <v>0</v>
      </c>
      <c r="AM101" s="380">
        <f t="shared" si="4"/>
        <v>0</v>
      </c>
      <c r="AN101" s="406">
        <f t="shared" si="4"/>
        <v>0</v>
      </c>
      <c r="AO101" s="445">
        <v>50500</v>
      </c>
    </row>
    <row r="102" spans="12:41" ht="14.25" customHeight="1">
      <c r="L102" s="279"/>
      <c r="M102" s="279"/>
      <c r="N102" s="279"/>
      <c r="O102" s="279"/>
      <c r="P102" s="279"/>
      <c r="Q102" s="509"/>
      <c r="AB102" s="416"/>
      <c r="AC102" s="444">
        <v>293000</v>
      </c>
      <c r="AD102" s="455">
        <v>296000</v>
      </c>
      <c r="AE102" s="573">
        <v>8140</v>
      </c>
      <c r="AF102" s="575">
        <v>6520</v>
      </c>
      <c r="AG102" s="575">
        <v>4910</v>
      </c>
      <c r="AH102" s="575">
        <v>3290</v>
      </c>
      <c r="AI102" s="575">
        <v>1670</v>
      </c>
      <c r="AJ102" s="568">
        <v>0</v>
      </c>
      <c r="AK102" s="568">
        <v>0</v>
      </c>
      <c r="AL102" s="569">
        <v>0</v>
      </c>
      <c r="AM102" s="380">
        <f t="shared" si="4"/>
        <v>0</v>
      </c>
      <c r="AN102" s="406">
        <f t="shared" si="4"/>
        <v>0</v>
      </c>
      <c r="AO102" s="445">
        <v>51600</v>
      </c>
    </row>
    <row r="103" spans="12:41" ht="14.25" customHeight="1">
      <c r="L103" s="279"/>
      <c r="M103" s="279"/>
      <c r="N103" s="279"/>
      <c r="O103" s="279"/>
      <c r="P103" s="279"/>
      <c r="Q103" s="509"/>
      <c r="AC103" s="449">
        <v>296000</v>
      </c>
      <c r="AD103" s="456">
        <v>299000</v>
      </c>
      <c r="AE103" s="574">
        <v>8250</v>
      </c>
      <c r="AF103" s="576">
        <v>6640</v>
      </c>
      <c r="AG103" s="576">
        <v>5010</v>
      </c>
      <c r="AH103" s="576">
        <v>3400</v>
      </c>
      <c r="AI103" s="576">
        <v>1790</v>
      </c>
      <c r="AJ103" s="571">
        <v>160</v>
      </c>
      <c r="AK103" s="571">
        <v>0</v>
      </c>
      <c r="AL103" s="572">
        <v>0</v>
      </c>
      <c r="AM103" s="380">
        <f t="shared" si="4"/>
        <v>0</v>
      </c>
      <c r="AN103" s="406">
        <f t="shared" si="4"/>
        <v>0</v>
      </c>
      <c r="AO103" s="451">
        <v>52300</v>
      </c>
    </row>
    <row r="104" spans="12:41" ht="14.25" customHeight="1">
      <c r="L104" s="279"/>
      <c r="M104" s="279"/>
      <c r="N104" s="279"/>
      <c r="O104" s="279"/>
      <c r="P104" s="279"/>
      <c r="AC104" s="444">
        <v>299000</v>
      </c>
      <c r="AD104" s="455">
        <v>302000</v>
      </c>
      <c r="AE104" s="573">
        <v>8420</v>
      </c>
      <c r="AF104" s="575">
        <v>6740</v>
      </c>
      <c r="AG104" s="575">
        <v>5130</v>
      </c>
      <c r="AH104" s="575">
        <v>3510</v>
      </c>
      <c r="AI104" s="575">
        <v>1890</v>
      </c>
      <c r="AJ104" s="568">
        <v>280</v>
      </c>
      <c r="AK104" s="568">
        <v>0</v>
      </c>
      <c r="AL104" s="569">
        <v>0</v>
      </c>
      <c r="AM104" s="380">
        <f t="shared" si="4"/>
        <v>0</v>
      </c>
      <c r="AN104" s="406">
        <f t="shared" si="4"/>
        <v>0</v>
      </c>
      <c r="AO104" s="445">
        <v>52900</v>
      </c>
    </row>
    <row r="105" spans="12:41" ht="14.25" customHeight="1">
      <c r="L105" s="279"/>
      <c r="M105" s="279"/>
      <c r="N105" s="279"/>
      <c r="O105" s="279"/>
      <c r="P105" s="279"/>
      <c r="Q105" s="279"/>
      <c r="R105" s="509"/>
      <c r="AC105" s="444">
        <v>302000</v>
      </c>
      <c r="AD105" s="455">
        <v>305000</v>
      </c>
      <c r="AE105" s="573">
        <v>8670</v>
      </c>
      <c r="AF105" s="575">
        <v>6860</v>
      </c>
      <c r="AG105" s="575">
        <v>5250</v>
      </c>
      <c r="AH105" s="575">
        <v>3630</v>
      </c>
      <c r="AI105" s="575">
        <v>2010</v>
      </c>
      <c r="AJ105" s="568">
        <v>400</v>
      </c>
      <c r="AK105" s="568">
        <v>0</v>
      </c>
      <c r="AL105" s="569">
        <v>0</v>
      </c>
      <c r="AM105" s="380">
        <f t="shared" ref="AM105:AN124" si="5">IF(AL105-$X$19&gt;0,AL105-$X$19,0)</f>
        <v>0</v>
      </c>
      <c r="AN105" s="406">
        <f t="shared" si="5"/>
        <v>0</v>
      </c>
      <c r="AO105" s="445">
        <v>53500</v>
      </c>
    </row>
    <row r="106" spans="12:41" ht="14.25" customHeight="1">
      <c r="L106" s="279"/>
      <c r="M106" s="279"/>
      <c r="N106" s="279"/>
      <c r="O106" s="279"/>
      <c r="P106" s="279"/>
      <c r="Q106" s="279"/>
      <c r="R106" s="509"/>
      <c r="AC106" s="444">
        <v>305000</v>
      </c>
      <c r="AD106" s="455">
        <v>308000</v>
      </c>
      <c r="AE106" s="573">
        <v>8910</v>
      </c>
      <c r="AF106" s="582">
        <v>6980</v>
      </c>
      <c r="AG106" s="575">
        <v>5370</v>
      </c>
      <c r="AH106" s="575">
        <v>3760</v>
      </c>
      <c r="AI106" s="575">
        <v>2130</v>
      </c>
      <c r="AJ106" s="568">
        <v>520</v>
      </c>
      <c r="AK106" s="568">
        <v>0</v>
      </c>
      <c r="AL106" s="569">
        <v>0</v>
      </c>
      <c r="AM106" s="380">
        <f t="shared" si="5"/>
        <v>0</v>
      </c>
      <c r="AN106" s="406">
        <f t="shared" si="5"/>
        <v>0</v>
      </c>
      <c r="AO106" s="445">
        <v>54200</v>
      </c>
    </row>
    <row r="107" spans="12:41" ht="14.25" customHeight="1">
      <c r="L107" s="279"/>
      <c r="M107" s="279"/>
      <c r="N107" s="279"/>
      <c r="O107" s="279"/>
      <c r="P107" s="279"/>
      <c r="Q107" s="279"/>
      <c r="R107" s="509"/>
      <c r="AC107" s="444">
        <v>308000</v>
      </c>
      <c r="AD107" s="455">
        <v>311000</v>
      </c>
      <c r="AE107" s="573">
        <v>9160</v>
      </c>
      <c r="AF107" s="575">
        <v>7110</v>
      </c>
      <c r="AG107" s="575">
        <v>5490</v>
      </c>
      <c r="AH107" s="575">
        <v>3880</v>
      </c>
      <c r="AI107" s="575">
        <v>2200</v>
      </c>
      <c r="AJ107" s="575">
        <v>640</v>
      </c>
      <c r="AK107" s="568">
        <v>0</v>
      </c>
      <c r="AL107" s="569">
        <v>0</v>
      </c>
      <c r="AM107" s="380">
        <f t="shared" si="5"/>
        <v>0</v>
      </c>
      <c r="AN107" s="406">
        <f t="shared" si="5"/>
        <v>0</v>
      </c>
      <c r="AO107" s="445">
        <v>54800</v>
      </c>
    </row>
    <row r="108" spans="12:41" ht="14.25" customHeight="1">
      <c r="L108" s="279"/>
      <c r="M108" s="279"/>
      <c r="N108" s="279"/>
      <c r="O108" s="279"/>
      <c r="P108" s="279"/>
      <c r="Q108" s="279"/>
      <c r="AC108" s="449">
        <v>311000</v>
      </c>
      <c r="AD108" s="456">
        <v>314000</v>
      </c>
      <c r="AE108" s="574">
        <v>9400</v>
      </c>
      <c r="AF108" s="576">
        <v>7230</v>
      </c>
      <c r="AG108" s="576">
        <v>5620</v>
      </c>
      <c r="AH108" s="576">
        <v>4000</v>
      </c>
      <c r="AI108" s="576">
        <v>2380</v>
      </c>
      <c r="AJ108" s="576">
        <v>770</v>
      </c>
      <c r="AK108" s="571">
        <v>0</v>
      </c>
      <c r="AL108" s="572">
        <v>0</v>
      </c>
      <c r="AM108" s="380">
        <f t="shared" si="5"/>
        <v>0</v>
      </c>
      <c r="AN108" s="406">
        <f t="shared" si="5"/>
        <v>0</v>
      </c>
      <c r="AO108" s="451">
        <v>55400</v>
      </c>
    </row>
    <row r="109" spans="12:41" ht="14.25" customHeight="1">
      <c r="L109" s="279"/>
      <c r="M109" s="279"/>
      <c r="N109" s="279"/>
      <c r="O109" s="279"/>
      <c r="P109" s="279"/>
      <c r="Q109" s="279"/>
      <c r="R109" s="279"/>
      <c r="AC109" s="444">
        <v>314000</v>
      </c>
      <c r="AD109" s="455">
        <v>317000</v>
      </c>
      <c r="AE109" s="573">
        <v>9650</v>
      </c>
      <c r="AF109" s="575">
        <v>7350</v>
      </c>
      <c r="AG109" s="575">
        <v>5740</v>
      </c>
      <c r="AH109" s="575">
        <v>4120</v>
      </c>
      <c r="AI109" s="575">
        <v>2500</v>
      </c>
      <c r="AJ109" s="575">
        <v>890</v>
      </c>
      <c r="AK109" s="568">
        <v>0</v>
      </c>
      <c r="AL109" s="569">
        <v>0</v>
      </c>
      <c r="AM109" s="380">
        <f t="shared" si="5"/>
        <v>0</v>
      </c>
      <c r="AN109" s="406">
        <f t="shared" si="5"/>
        <v>0</v>
      </c>
      <c r="AO109" s="445">
        <v>56100</v>
      </c>
    </row>
    <row r="110" spans="12:41" ht="14.25" customHeight="1">
      <c r="L110" s="279"/>
      <c r="M110" s="279"/>
      <c r="N110" s="279"/>
      <c r="O110" s="279"/>
      <c r="P110" s="279"/>
      <c r="Q110" s="279"/>
      <c r="R110" s="279"/>
      <c r="AC110" s="444">
        <v>317000</v>
      </c>
      <c r="AD110" s="455">
        <v>320000</v>
      </c>
      <c r="AE110" s="573">
        <v>9890</v>
      </c>
      <c r="AF110" s="575">
        <v>7470</v>
      </c>
      <c r="AG110" s="575">
        <v>5860</v>
      </c>
      <c r="AH110" s="575">
        <v>4250</v>
      </c>
      <c r="AI110" s="575">
        <v>2620</v>
      </c>
      <c r="AJ110" s="575">
        <v>1010</v>
      </c>
      <c r="AK110" s="568">
        <v>0</v>
      </c>
      <c r="AL110" s="569">
        <v>0</v>
      </c>
      <c r="AM110" s="380">
        <f t="shared" si="5"/>
        <v>0</v>
      </c>
      <c r="AN110" s="406">
        <f t="shared" si="5"/>
        <v>0</v>
      </c>
      <c r="AO110" s="445">
        <v>56800</v>
      </c>
    </row>
    <row r="111" spans="12:41" ht="14.25" customHeight="1">
      <c r="L111" s="279"/>
      <c r="M111" s="279"/>
      <c r="N111" s="279"/>
      <c r="O111" s="279"/>
      <c r="P111" s="279"/>
      <c r="Q111" s="279"/>
      <c r="R111" s="279"/>
      <c r="AC111" s="444">
        <v>320000</v>
      </c>
      <c r="AD111" s="455">
        <v>323000</v>
      </c>
      <c r="AE111" s="573">
        <v>10140</v>
      </c>
      <c r="AF111" s="575">
        <v>7600</v>
      </c>
      <c r="AG111" s="575">
        <v>5980</v>
      </c>
      <c r="AH111" s="575">
        <v>4370</v>
      </c>
      <c r="AI111" s="575">
        <v>2750</v>
      </c>
      <c r="AJ111" s="575">
        <v>1130</v>
      </c>
      <c r="AK111" s="568">
        <v>0</v>
      </c>
      <c r="AL111" s="569">
        <v>0</v>
      </c>
      <c r="AM111" s="380">
        <f t="shared" si="5"/>
        <v>0</v>
      </c>
      <c r="AN111" s="406">
        <f t="shared" si="5"/>
        <v>0</v>
      </c>
      <c r="AO111" s="445">
        <v>57700</v>
      </c>
    </row>
    <row r="112" spans="12:41" ht="14.25" customHeight="1">
      <c r="Q112" s="279"/>
      <c r="R112" s="279"/>
      <c r="AC112" s="444">
        <v>323000</v>
      </c>
      <c r="AD112" s="455">
        <v>326000</v>
      </c>
      <c r="AE112" s="573">
        <v>10380</v>
      </c>
      <c r="AF112" s="575">
        <v>7720</v>
      </c>
      <c r="AG112" s="575">
        <v>6110</v>
      </c>
      <c r="AH112" s="575">
        <v>4490</v>
      </c>
      <c r="AI112" s="575">
        <v>2870</v>
      </c>
      <c r="AJ112" s="575">
        <v>1260</v>
      </c>
      <c r="AK112" s="568">
        <v>0</v>
      </c>
      <c r="AL112" s="569">
        <v>0</v>
      </c>
      <c r="AM112" s="380">
        <f t="shared" si="5"/>
        <v>0</v>
      </c>
      <c r="AN112" s="406">
        <f t="shared" si="5"/>
        <v>0</v>
      </c>
      <c r="AO112" s="445">
        <v>58500</v>
      </c>
    </row>
    <row r="113" spans="17:41" ht="14.25" customHeight="1">
      <c r="Q113" s="279"/>
      <c r="R113" s="279"/>
      <c r="AC113" s="449">
        <v>326000</v>
      </c>
      <c r="AD113" s="456">
        <v>329000</v>
      </c>
      <c r="AE113" s="574">
        <v>10630</v>
      </c>
      <c r="AF113" s="576">
        <v>7840</v>
      </c>
      <c r="AG113" s="576">
        <v>6230</v>
      </c>
      <c r="AH113" s="576">
        <v>4610</v>
      </c>
      <c r="AI113" s="576">
        <v>2990</v>
      </c>
      <c r="AJ113" s="576">
        <v>1380</v>
      </c>
      <c r="AK113" s="571">
        <v>0</v>
      </c>
      <c r="AL113" s="572">
        <v>0</v>
      </c>
      <c r="AM113" s="380">
        <f t="shared" si="5"/>
        <v>0</v>
      </c>
      <c r="AN113" s="406">
        <f t="shared" si="5"/>
        <v>0</v>
      </c>
      <c r="AO113" s="451">
        <v>59300</v>
      </c>
    </row>
    <row r="114" spans="17:41" ht="14.25" customHeight="1">
      <c r="Q114" s="279"/>
      <c r="R114" s="279"/>
      <c r="AC114" s="444">
        <v>329000</v>
      </c>
      <c r="AD114" s="455">
        <v>332000</v>
      </c>
      <c r="AE114" s="573">
        <v>10870</v>
      </c>
      <c r="AF114" s="575">
        <v>7960</v>
      </c>
      <c r="AG114" s="575">
        <v>6350</v>
      </c>
      <c r="AH114" s="575">
        <v>4740</v>
      </c>
      <c r="AI114" s="575">
        <v>3110</v>
      </c>
      <c r="AJ114" s="575">
        <v>1500</v>
      </c>
      <c r="AK114" s="568">
        <v>0</v>
      </c>
      <c r="AL114" s="569">
        <v>0</v>
      </c>
      <c r="AM114" s="380">
        <f t="shared" si="5"/>
        <v>0</v>
      </c>
      <c r="AN114" s="406">
        <f t="shared" si="5"/>
        <v>0</v>
      </c>
      <c r="AO114" s="445">
        <v>60200</v>
      </c>
    </row>
    <row r="115" spans="17:41" ht="14.25" customHeight="1">
      <c r="Q115" s="279"/>
      <c r="R115" s="279"/>
      <c r="AC115" s="444">
        <v>332000</v>
      </c>
      <c r="AD115" s="455">
        <v>335000</v>
      </c>
      <c r="AE115" s="573">
        <v>11120</v>
      </c>
      <c r="AF115" s="575">
        <v>8090</v>
      </c>
      <c r="AG115" s="575">
        <v>6470</v>
      </c>
      <c r="AH115" s="575">
        <v>4860</v>
      </c>
      <c r="AI115" s="575">
        <v>3240</v>
      </c>
      <c r="AJ115" s="575">
        <v>1620</v>
      </c>
      <c r="AK115" s="568">
        <v>0</v>
      </c>
      <c r="AL115" s="569">
        <v>0</v>
      </c>
      <c r="AM115" s="380">
        <f t="shared" si="5"/>
        <v>0</v>
      </c>
      <c r="AN115" s="406">
        <f t="shared" si="5"/>
        <v>0</v>
      </c>
      <c r="AO115" s="445">
        <v>61100</v>
      </c>
    </row>
    <row r="116" spans="17:41" ht="14.25" customHeight="1">
      <c r="Q116" s="279"/>
      <c r="R116" s="279"/>
      <c r="AC116" s="444">
        <v>335000</v>
      </c>
      <c r="AD116" s="455">
        <v>338000</v>
      </c>
      <c r="AE116" s="573">
        <v>11360</v>
      </c>
      <c r="AF116" s="575">
        <v>8210</v>
      </c>
      <c r="AG116" s="575">
        <v>6600</v>
      </c>
      <c r="AH116" s="575">
        <v>4980</v>
      </c>
      <c r="AI116" s="575">
        <v>3360</v>
      </c>
      <c r="AJ116" s="575">
        <v>1750</v>
      </c>
      <c r="AK116" s="568">
        <v>130</v>
      </c>
      <c r="AL116" s="569">
        <v>0</v>
      </c>
      <c r="AM116" s="380">
        <f t="shared" si="5"/>
        <v>0</v>
      </c>
      <c r="AN116" s="406">
        <f t="shared" si="5"/>
        <v>0</v>
      </c>
      <c r="AO116" s="445">
        <v>62000</v>
      </c>
    </row>
    <row r="117" spans="17:41" ht="14.25" customHeight="1">
      <c r="R117" s="279"/>
      <c r="AC117" s="444">
        <v>338000</v>
      </c>
      <c r="AD117" s="455">
        <v>341000</v>
      </c>
      <c r="AE117" s="573">
        <v>11610</v>
      </c>
      <c r="AF117" s="575">
        <v>8370</v>
      </c>
      <c r="AG117" s="575">
        <v>6720</v>
      </c>
      <c r="AH117" s="575">
        <v>5110</v>
      </c>
      <c r="AI117" s="575">
        <v>3480</v>
      </c>
      <c r="AJ117" s="575">
        <v>1870</v>
      </c>
      <c r="AK117" s="568">
        <v>260</v>
      </c>
      <c r="AL117" s="569">
        <v>0</v>
      </c>
      <c r="AM117" s="380">
        <f t="shared" si="5"/>
        <v>0</v>
      </c>
      <c r="AN117" s="406">
        <f t="shared" si="5"/>
        <v>0</v>
      </c>
      <c r="AO117" s="445">
        <v>62900</v>
      </c>
    </row>
    <row r="118" spans="17:41" ht="14.25" customHeight="1">
      <c r="R118" s="279"/>
      <c r="AC118" s="449">
        <v>341000</v>
      </c>
      <c r="AD118" s="456">
        <v>344000</v>
      </c>
      <c r="AE118" s="574">
        <v>11850</v>
      </c>
      <c r="AF118" s="576">
        <v>8620</v>
      </c>
      <c r="AG118" s="576">
        <v>6840</v>
      </c>
      <c r="AH118" s="576">
        <v>5230</v>
      </c>
      <c r="AI118" s="576">
        <v>3600</v>
      </c>
      <c r="AJ118" s="576">
        <v>1990</v>
      </c>
      <c r="AK118" s="571">
        <v>380</v>
      </c>
      <c r="AL118" s="572">
        <v>0</v>
      </c>
      <c r="AM118" s="380">
        <f t="shared" si="5"/>
        <v>0</v>
      </c>
      <c r="AN118" s="406">
        <f t="shared" si="5"/>
        <v>0</v>
      </c>
      <c r="AO118" s="451">
        <v>63800</v>
      </c>
    </row>
    <row r="119" spans="17:41" ht="14.25" customHeight="1">
      <c r="R119" s="279"/>
      <c r="AC119" s="444">
        <v>344000</v>
      </c>
      <c r="AD119" s="455">
        <v>347000</v>
      </c>
      <c r="AE119" s="573">
        <v>12100</v>
      </c>
      <c r="AF119" s="575">
        <v>8860</v>
      </c>
      <c r="AG119" s="575">
        <v>6960</v>
      </c>
      <c r="AH119" s="575">
        <v>5350</v>
      </c>
      <c r="AI119" s="575">
        <v>3730</v>
      </c>
      <c r="AJ119" s="575">
        <v>2110</v>
      </c>
      <c r="AK119" s="568">
        <v>500</v>
      </c>
      <c r="AL119" s="569">
        <v>0</v>
      </c>
      <c r="AM119" s="380">
        <f t="shared" si="5"/>
        <v>0</v>
      </c>
      <c r="AN119" s="406">
        <f t="shared" si="5"/>
        <v>0</v>
      </c>
      <c r="AO119" s="445">
        <v>64700</v>
      </c>
    </row>
    <row r="120" spans="17:41" ht="14.25" customHeight="1">
      <c r="R120" s="279"/>
      <c r="AC120" s="444">
        <v>347000</v>
      </c>
      <c r="AD120" s="455">
        <v>350000</v>
      </c>
      <c r="AE120" s="573">
        <v>12340</v>
      </c>
      <c r="AF120" s="575">
        <v>9110</v>
      </c>
      <c r="AG120" s="575">
        <v>7090</v>
      </c>
      <c r="AH120" s="575">
        <v>5470</v>
      </c>
      <c r="AI120" s="575">
        <v>3850</v>
      </c>
      <c r="AJ120" s="575">
        <v>2240</v>
      </c>
      <c r="AK120" s="575">
        <v>620</v>
      </c>
      <c r="AL120" s="569">
        <v>0</v>
      </c>
      <c r="AM120" s="380">
        <f t="shared" si="5"/>
        <v>0</v>
      </c>
      <c r="AN120" s="406">
        <f t="shared" si="5"/>
        <v>0</v>
      </c>
      <c r="AO120" s="445">
        <v>65800</v>
      </c>
    </row>
    <row r="121" spans="17:41" ht="14.25" customHeight="1">
      <c r="AC121" s="444">
        <v>350000</v>
      </c>
      <c r="AD121" s="455">
        <v>353000</v>
      </c>
      <c r="AE121" s="573">
        <v>12590</v>
      </c>
      <c r="AF121" s="575">
        <v>9350</v>
      </c>
      <c r="AG121" s="575">
        <v>7210</v>
      </c>
      <c r="AH121" s="575">
        <v>5600</v>
      </c>
      <c r="AI121" s="575">
        <v>3970</v>
      </c>
      <c r="AJ121" s="575">
        <v>2360</v>
      </c>
      <c r="AK121" s="575">
        <v>750</v>
      </c>
      <c r="AL121" s="569">
        <v>0</v>
      </c>
      <c r="AM121" s="380">
        <f t="shared" si="5"/>
        <v>0</v>
      </c>
      <c r="AN121" s="406">
        <f t="shared" si="5"/>
        <v>0</v>
      </c>
      <c r="AO121" s="445">
        <v>66700</v>
      </c>
    </row>
    <row r="122" spans="17:41" ht="14.25" customHeight="1">
      <c r="S122" s="509"/>
      <c r="AC122" s="444">
        <v>353000</v>
      </c>
      <c r="AD122" s="455">
        <v>356000</v>
      </c>
      <c r="AE122" s="573">
        <v>12830</v>
      </c>
      <c r="AF122" s="575">
        <v>9600</v>
      </c>
      <c r="AG122" s="575">
        <v>7330</v>
      </c>
      <c r="AH122" s="575">
        <v>5720</v>
      </c>
      <c r="AI122" s="575">
        <v>4090</v>
      </c>
      <c r="AJ122" s="575">
        <v>2480</v>
      </c>
      <c r="AK122" s="575">
        <v>870</v>
      </c>
      <c r="AL122" s="569">
        <v>0</v>
      </c>
      <c r="AM122" s="380">
        <f t="shared" si="5"/>
        <v>0</v>
      </c>
      <c r="AN122" s="406">
        <f t="shared" si="5"/>
        <v>0</v>
      </c>
      <c r="AO122" s="445">
        <v>67600</v>
      </c>
    </row>
    <row r="123" spans="17:41" ht="14.25" customHeight="1">
      <c r="S123" s="509"/>
      <c r="T123" s="509"/>
      <c r="U123" s="509"/>
      <c r="V123" s="509"/>
      <c r="W123" s="509"/>
      <c r="X123" s="509"/>
      <c r="Y123" s="509"/>
      <c r="Z123" s="509"/>
      <c r="AA123" s="509"/>
      <c r="AC123" s="449">
        <v>356000</v>
      </c>
      <c r="AD123" s="456">
        <v>359000</v>
      </c>
      <c r="AE123" s="574">
        <v>13080</v>
      </c>
      <c r="AF123" s="576">
        <v>9840</v>
      </c>
      <c r="AG123" s="576">
        <v>7450</v>
      </c>
      <c r="AH123" s="576">
        <v>5840</v>
      </c>
      <c r="AI123" s="576">
        <v>4220</v>
      </c>
      <c r="AJ123" s="576">
        <v>2600</v>
      </c>
      <c r="AK123" s="576">
        <v>990</v>
      </c>
      <c r="AL123" s="572">
        <v>0</v>
      </c>
      <c r="AM123" s="380">
        <f t="shared" si="5"/>
        <v>0</v>
      </c>
      <c r="AN123" s="406">
        <f t="shared" si="5"/>
        <v>0</v>
      </c>
      <c r="AO123" s="451">
        <v>68500</v>
      </c>
    </row>
    <row r="124" spans="17:41" ht="14.25" customHeight="1">
      <c r="S124" s="509"/>
      <c r="T124" s="509"/>
      <c r="U124" s="509"/>
      <c r="V124" s="509"/>
      <c r="W124" s="509"/>
      <c r="X124" s="509"/>
      <c r="Y124" s="509"/>
      <c r="Z124" s="509"/>
      <c r="AA124" s="509"/>
      <c r="AC124" s="444">
        <v>359000</v>
      </c>
      <c r="AD124" s="455">
        <v>362000</v>
      </c>
      <c r="AE124" s="573">
        <v>13320</v>
      </c>
      <c r="AF124" s="575">
        <v>10090</v>
      </c>
      <c r="AG124" s="575">
        <v>7580</v>
      </c>
      <c r="AH124" s="575">
        <v>5960</v>
      </c>
      <c r="AI124" s="575">
        <v>4340</v>
      </c>
      <c r="AJ124" s="575">
        <v>2730</v>
      </c>
      <c r="AK124" s="575">
        <v>1110</v>
      </c>
      <c r="AL124" s="569">
        <v>0</v>
      </c>
      <c r="AM124" s="380">
        <f t="shared" si="5"/>
        <v>0</v>
      </c>
      <c r="AN124" s="406">
        <f t="shared" si="5"/>
        <v>0</v>
      </c>
      <c r="AO124" s="445">
        <v>69400</v>
      </c>
    </row>
    <row r="125" spans="17:41" ht="14.25" customHeight="1">
      <c r="T125" s="509"/>
      <c r="U125" s="509"/>
      <c r="V125" s="509"/>
      <c r="W125" s="509"/>
      <c r="X125" s="509"/>
      <c r="Y125" s="509"/>
      <c r="Z125" s="509"/>
      <c r="AA125" s="509"/>
      <c r="AC125" s="444">
        <v>362000</v>
      </c>
      <c r="AD125" s="455">
        <v>365000</v>
      </c>
      <c r="AE125" s="573">
        <v>13570</v>
      </c>
      <c r="AF125" s="575">
        <v>10330</v>
      </c>
      <c r="AG125" s="575">
        <v>7700</v>
      </c>
      <c r="AH125" s="575">
        <v>6090</v>
      </c>
      <c r="AI125" s="575">
        <v>4460</v>
      </c>
      <c r="AJ125" s="575">
        <v>2850</v>
      </c>
      <c r="AK125" s="575">
        <v>1240</v>
      </c>
      <c r="AL125" s="569">
        <v>0</v>
      </c>
      <c r="AM125" s="380">
        <f t="shared" ref="AM125:AN144" si="6">IF(AL125-$X$19&gt;0,AL125-$X$19,0)</f>
        <v>0</v>
      </c>
      <c r="AN125" s="406">
        <f t="shared" si="6"/>
        <v>0</v>
      </c>
      <c r="AO125" s="445">
        <v>70400</v>
      </c>
    </row>
    <row r="126" spans="17:41" ht="14.25" customHeight="1">
      <c r="S126" s="279"/>
      <c r="AC126" s="444">
        <v>365000</v>
      </c>
      <c r="AD126" s="455">
        <v>368000</v>
      </c>
      <c r="AE126" s="573">
        <v>13810</v>
      </c>
      <c r="AF126" s="575">
        <v>10580</v>
      </c>
      <c r="AG126" s="575">
        <v>7820</v>
      </c>
      <c r="AH126" s="575">
        <v>6210</v>
      </c>
      <c r="AI126" s="575">
        <v>4580</v>
      </c>
      <c r="AJ126" s="575">
        <v>2970</v>
      </c>
      <c r="AK126" s="575">
        <v>1360</v>
      </c>
      <c r="AL126" s="569">
        <v>0</v>
      </c>
      <c r="AM126" s="380">
        <f t="shared" si="6"/>
        <v>0</v>
      </c>
      <c r="AN126" s="406">
        <f t="shared" si="6"/>
        <v>0</v>
      </c>
      <c r="AO126" s="445">
        <v>71400</v>
      </c>
    </row>
    <row r="127" spans="17:41" ht="14.25" customHeight="1">
      <c r="S127" s="279"/>
      <c r="T127" s="279"/>
      <c r="U127" s="279"/>
      <c r="V127" s="279"/>
      <c r="W127" s="279"/>
      <c r="X127" s="279"/>
      <c r="Y127" s="279"/>
      <c r="Z127" s="279"/>
      <c r="AA127" s="279"/>
      <c r="AC127" s="444">
        <v>368000</v>
      </c>
      <c r="AD127" s="455">
        <v>371000</v>
      </c>
      <c r="AE127" s="573">
        <v>14060</v>
      </c>
      <c r="AF127" s="575">
        <v>10820</v>
      </c>
      <c r="AG127" s="575">
        <v>7940</v>
      </c>
      <c r="AH127" s="575">
        <v>6330</v>
      </c>
      <c r="AI127" s="575">
        <v>4710</v>
      </c>
      <c r="AJ127" s="575">
        <v>3090</v>
      </c>
      <c r="AK127" s="575">
        <v>1480</v>
      </c>
      <c r="AL127" s="569">
        <v>0</v>
      </c>
      <c r="AM127" s="380">
        <f t="shared" si="6"/>
        <v>0</v>
      </c>
      <c r="AN127" s="406">
        <f t="shared" si="6"/>
        <v>0</v>
      </c>
      <c r="AO127" s="445">
        <v>72300</v>
      </c>
    </row>
    <row r="128" spans="17:41" ht="14.25" customHeight="1">
      <c r="S128" s="279"/>
      <c r="T128" s="279"/>
      <c r="U128" s="279"/>
      <c r="V128" s="279"/>
      <c r="W128" s="279"/>
      <c r="X128" s="279"/>
      <c r="Y128" s="279"/>
      <c r="Z128" s="279"/>
      <c r="AA128" s="279"/>
      <c r="AC128" s="449">
        <v>371000</v>
      </c>
      <c r="AD128" s="456">
        <v>374000</v>
      </c>
      <c r="AE128" s="574">
        <v>14300</v>
      </c>
      <c r="AF128" s="576">
        <v>11070</v>
      </c>
      <c r="AG128" s="576">
        <v>8070</v>
      </c>
      <c r="AH128" s="576">
        <v>6450</v>
      </c>
      <c r="AI128" s="576">
        <v>4830</v>
      </c>
      <c r="AJ128" s="576">
        <v>3220</v>
      </c>
      <c r="AK128" s="576">
        <v>1600</v>
      </c>
      <c r="AL128" s="572">
        <v>0</v>
      </c>
      <c r="AM128" s="380">
        <f t="shared" si="6"/>
        <v>0</v>
      </c>
      <c r="AN128" s="406">
        <f t="shared" si="6"/>
        <v>0</v>
      </c>
      <c r="AO128" s="451">
        <v>73100</v>
      </c>
    </row>
    <row r="129" spans="19:41" ht="14.25" customHeight="1">
      <c r="S129" s="279"/>
      <c r="T129" s="279"/>
      <c r="U129" s="279"/>
      <c r="V129" s="279"/>
      <c r="W129" s="279"/>
      <c r="X129" s="279"/>
      <c r="Y129" s="279"/>
      <c r="Z129" s="279"/>
      <c r="AA129" s="279"/>
      <c r="AB129" s="509"/>
      <c r="AC129" s="444">
        <v>374000</v>
      </c>
      <c r="AD129" s="455">
        <v>377000</v>
      </c>
      <c r="AE129" s="573">
        <v>14550</v>
      </c>
      <c r="AF129" s="575">
        <v>11310</v>
      </c>
      <c r="AG129" s="575">
        <v>8190</v>
      </c>
      <c r="AH129" s="575">
        <v>6580</v>
      </c>
      <c r="AI129" s="575">
        <v>4950</v>
      </c>
      <c r="AJ129" s="575">
        <v>3340</v>
      </c>
      <c r="AK129" s="575">
        <v>1730</v>
      </c>
      <c r="AL129" s="569">
        <v>100</v>
      </c>
      <c r="AM129" s="380">
        <f t="shared" si="6"/>
        <v>0</v>
      </c>
      <c r="AN129" s="406">
        <f t="shared" si="6"/>
        <v>0</v>
      </c>
      <c r="AO129" s="445">
        <v>73900</v>
      </c>
    </row>
    <row r="130" spans="19:41" ht="14.25" customHeight="1">
      <c r="S130" s="279"/>
      <c r="T130" s="279"/>
      <c r="U130" s="279"/>
      <c r="V130" s="279"/>
      <c r="W130" s="279"/>
      <c r="X130" s="279"/>
      <c r="Y130" s="279"/>
      <c r="Z130" s="279"/>
      <c r="AA130" s="279"/>
      <c r="AB130" s="509"/>
      <c r="AC130" s="444">
        <v>377000</v>
      </c>
      <c r="AD130" s="455">
        <v>380000</v>
      </c>
      <c r="AE130" s="573">
        <v>14790</v>
      </c>
      <c r="AF130" s="575">
        <v>11560</v>
      </c>
      <c r="AG130" s="575">
        <v>8320</v>
      </c>
      <c r="AH130" s="575">
        <v>6700</v>
      </c>
      <c r="AI130" s="575">
        <v>5070</v>
      </c>
      <c r="AJ130" s="575">
        <v>3460</v>
      </c>
      <c r="AK130" s="575">
        <v>1850</v>
      </c>
      <c r="AL130" s="569">
        <v>220</v>
      </c>
      <c r="AM130" s="380">
        <f t="shared" si="6"/>
        <v>0</v>
      </c>
      <c r="AN130" s="406">
        <f t="shared" si="6"/>
        <v>0</v>
      </c>
      <c r="AO130" s="445">
        <v>74700</v>
      </c>
    </row>
    <row r="131" spans="19:41" ht="14.25" customHeight="1">
      <c r="S131" s="279"/>
      <c r="T131" s="279"/>
      <c r="U131" s="279"/>
      <c r="V131" s="279"/>
      <c r="W131" s="279"/>
      <c r="X131" s="279"/>
      <c r="Y131" s="279"/>
      <c r="Z131" s="279"/>
      <c r="AA131" s="279"/>
      <c r="AB131" s="509"/>
      <c r="AC131" s="444">
        <v>380000</v>
      </c>
      <c r="AD131" s="455">
        <v>383000</v>
      </c>
      <c r="AE131" s="573">
        <v>15040</v>
      </c>
      <c r="AF131" s="575">
        <v>11800</v>
      </c>
      <c r="AG131" s="575">
        <v>8570</v>
      </c>
      <c r="AH131" s="575">
        <v>6820</v>
      </c>
      <c r="AI131" s="575">
        <v>5200</v>
      </c>
      <c r="AJ131" s="575">
        <v>3580</v>
      </c>
      <c r="AK131" s="575">
        <v>1970</v>
      </c>
      <c r="AL131" s="569">
        <v>350</v>
      </c>
      <c r="AM131" s="380">
        <f t="shared" si="6"/>
        <v>0</v>
      </c>
      <c r="AN131" s="406">
        <f t="shared" si="6"/>
        <v>0</v>
      </c>
      <c r="AO131" s="445">
        <v>75700</v>
      </c>
    </row>
    <row r="132" spans="19:41" ht="14.25" customHeight="1">
      <c r="S132" s="279"/>
      <c r="T132" s="279"/>
      <c r="U132" s="279"/>
      <c r="V132" s="279"/>
      <c r="W132" s="279"/>
      <c r="X132" s="279"/>
      <c r="Y132" s="279"/>
      <c r="Z132" s="279"/>
      <c r="AA132" s="279"/>
      <c r="AC132" s="444">
        <v>383000</v>
      </c>
      <c r="AD132" s="455">
        <v>386000</v>
      </c>
      <c r="AE132" s="573">
        <v>15280</v>
      </c>
      <c r="AF132" s="575">
        <v>12050</v>
      </c>
      <c r="AG132" s="575">
        <v>8810</v>
      </c>
      <c r="AH132" s="575">
        <v>6940</v>
      </c>
      <c r="AI132" s="575">
        <v>5320</v>
      </c>
      <c r="AJ132" s="575">
        <v>3710</v>
      </c>
      <c r="AK132" s="575">
        <v>2090</v>
      </c>
      <c r="AL132" s="569">
        <v>470</v>
      </c>
      <c r="AM132" s="380">
        <f t="shared" si="6"/>
        <v>0</v>
      </c>
      <c r="AN132" s="406">
        <f t="shared" si="6"/>
        <v>0</v>
      </c>
      <c r="AO132" s="445">
        <v>76500</v>
      </c>
    </row>
    <row r="133" spans="19:41" ht="14.25" customHeight="1">
      <c r="S133" s="279"/>
      <c r="T133" s="279"/>
      <c r="U133" s="279"/>
      <c r="V133" s="279"/>
      <c r="W133" s="279"/>
      <c r="X133" s="279"/>
      <c r="Y133" s="279"/>
      <c r="Z133" s="279"/>
      <c r="AA133" s="279"/>
      <c r="AB133" s="279"/>
      <c r="AC133" s="449">
        <v>386000</v>
      </c>
      <c r="AD133" s="456">
        <v>389000</v>
      </c>
      <c r="AE133" s="574">
        <v>15530</v>
      </c>
      <c r="AF133" s="576">
        <v>12290</v>
      </c>
      <c r="AG133" s="576">
        <v>9060</v>
      </c>
      <c r="AH133" s="576">
        <v>7070</v>
      </c>
      <c r="AI133" s="576">
        <v>5440</v>
      </c>
      <c r="AJ133" s="576">
        <v>3830</v>
      </c>
      <c r="AK133" s="576">
        <v>2220</v>
      </c>
      <c r="AL133" s="583">
        <v>590</v>
      </c>
      <c r="AM133" s="380">
        <f t="shared" si="6"/>
        <v>0</v>
      </c>
      <c r="AN133" s="406">
        <f t="shared" si="6"/>
        <v>0</v>
      </c>
      <c r="AO133" s="451">
        <v>77300</v>
      </c>
    </row>
    <row r="134" spans="19:41" ht="14.25" customHeight="1">
      <c r="S134" s="279"/>
      <c r="T134" s="279"/>
      <c r="U134" s="279"/>
      <c r="V134" s="279"/>
      <c r="W134" s="279"/>
      <c r="X134" s="279"/>
      <c r="Y134" s="279"/>
      <c r="Z134" s="279"/>
      <c r="AA134" s="279"/>
      <c r="AB134" s="279"/>
      <c r="AC134" s="444">
        <v>389000</v>
      </c>
      <c r="AD134" s="455">
        <v>392000</v>
      </c>
      <c r="AE134" s="573">
        <v>15770</v>
      </c>
      <c r="AF134" s="575">
        <v>12540</v>
      </c>
      <c r="AG134" s="575">
        <v>9300</v>
      </c>
      <c r="AH134" s="575">
        <v>7190</v>
      </c>
      <c r="AI134" s="575">
        <v>5560</v>
      </c>
      <c r="AJ134" s="575">
        <v>3950</v>
      </c>
      <c r="AK134" s="575">
        <v>2340</v>
      </c>
      <c r="AL134" s="584">
        <v>710</v>
      </c>
      <c r="AM134" s="380">
        <f t="shared" si="6"/>
        <v>0</v>
      </c>
      <c r="AN134" s="406">
        <f t="shared" si="6"/>
        <v>0</v>
      </c>
      <c r="AO134" s="445">
        <v>78200</v>
      </c>
    </row>
    <row r="135" spans="19:41" ht="14.25" customHeight="1">
      <c r="S135" s="279"/>
      <c r="T135" s="279"/>
      <c r="U135" s="279"/>
      <c r="V135" s="279"/>
      <c r="W135" s="279"/>
      <c r="X135" s="279"/>
      <c r="Y135" s="279"/>
      <c r="Z135" s="279"/>
      <c r="AA135" s="279"/>
      <c r="AB135" s="279"/>
      <c r="AC135" s="444">
        <v>392000</v>
      </c>
      <c r="AD135" s="455">
        <v>395000</v>
      </c>
      <c r="AE135" s="573">
        <v>16020</v>
      </c>
      <c r="AF135" s="575">
        <v>12780</v>
      </c>
      <c r="AG135" s="575">
        <v>9550</v>
      </c>
      <c r="AH135" s="575">
        <v>7310</v>
      </c>
      <c r="AI135" s="575">
        <v>5690</v>
      </c>
      <c r="AJ135" s="575">
        <v>4070</v>
      </c>
      <c r="AK135" s="575">
        <v>2460</v>
      </c>
      <c r="AL135" s="584">
        <v>840</v>
      </c>
      <c r="AM135" s="380">
        <f t="shared" si="6"/>
        <v>0</v>
      </c>
      <c r="AN135" s="406">
        <f t="shared" si="6"/>
        <v>0</v>
      </c>
      <c r="AO135" s="445">
        <v>79700</v>
      </c>
    </row>
    <row r="136" spans="19:41" ht="14.25" customHeight="1">
      <c r="S136" s="279"/>
      <c r="T136" s="279"/>
      <c r="U136" s="279"/>
      <c r="V136" s="279"/>
      <c r="W136" s="279"/>
      <c r="X136" s="279"/>
      <c r="Y136" s="279"/>
      <c r="Z136" s="279"/>
      <c r="AA136" s="279"/>
      <c r="AB136" s="279"/>
      <c r="AC136" s="444">
        <v>395000</v>
      </c>
      <c r="AD136" s="455">
        <v>398000</v>
      </c>
      <c r="AE136" s="573">
        <v>16260</v>
      </c>
      <c r="AF136" s="575">
        <v>13030</v>
      </c>
      <c r="AG136" s="575">
        <v>9790</v>
      </c>
      <c r="AH136" s="575">
        <v>7430</v>
      </c>
      <c r="AI136" s="575">
        <v>5810</v>
      </c>
      <c r="AJ136" s="575">
        <v>5200</v>
      </c>
      <c r="AK136" s="575">
        <v>2580</v>
      </c>
      <c r="AL136" s="584">
        <v>960</v>
      </c>
      <c r="AM136" s="380">
        <f t="shared" si="6"/>
        <v>0</v>
      </c>
      <c r="AN136" s="406">
        <f t="shared" si="6"/>
        <v>0</v>
      </c>
      <c r="AO136" s="445">
        <v>81400</v>
      </c>
    </row>
    <row r="137" spans="19:41" ht="14.25" customHeight="1">
      <c r="S137" s="279"/>
      <c r="T137" s="279"/>
      <c r="U137" s="279"/>
      <c r="V137" s="279"/>
      <c r="W137" s="279"/>
      <c r="X137" s="279"/>
      <c r="Y137" s="279"/>
      <c r="Z137" s="279"/>
      <c r="AA137" s="279"/>
      <c r="AB137" s="279"/>
      <c r="AC137" s="444">
        <v>398000</v>
      </c>
      <c r="AD137" s="455">
        <v>401000</v>
      </c>
      <c r="AE137" s="573">
        <v>16510</v>
      </c>
      <c r="AF137" s="575">
        <v>13270</v>
      </c>
      <c r="AG137" s="575">
        <v>10040</v>
      </c>
      <c r="AH137" s="575">
        <v>7560</v>
      </c>
      <c r="AI137" s="575">
        <v>5930</v>
      </c>
      <c r="AJ137" s="575">
        <v>5320</v>
      </c>
      <c r="AK137" s="575">
        <v>2710</v>
      </c>
      <c r="AL137" s="584">
        <v>1080</v>
      </c>
      <c r="AM137" s="380">
        <f t="shared" si="6"/>
        <v>0</v>
      </c>
      <c r="AN137" s="406">
        <f t="shared" si="6"/>
        <v>0</v>
      </c>
      <c r="AO137" s="445">
        <v>82900</v>
      </c>
    </row>
    <row r="138" spans="19:41" ht="14.25" customHeight="1">
      <c r="T138" s="279"/>
      <c r="U138" s="279"/>
      <c r="V138" s="279"/>
      <c r="W138" s="279"/>
      <c r="X138" s="279"/>
      <c r="Y138" s="279"/>
      <c r="Z138" s="279"/>
      <c r="AA138" s="279"/>
      <c r="AB138" s="279"/>
      <c r="AC138" s="449">
        <v>401000</v>
      </c>
      <c r="AD138" s="456">
        <v>404000</v>
      </c>
      <c r="AE138" s="574">
        <v>16750</v>
      </c>
      <c r="AF138" s="576">
        <v>13520</v>
      </c>
      <c r="AG138" s="576">
        <v>10280</v>
      </c>
      <c r="AH138" s="576">
        <v>7680</v>
      </c>
      <c r="AI138" s="576">
        <v>6050</v>
      </c>
      <c r="AJ138" s="576">
        <v>4440</v>
      </c>
      <c r="AK138" s="576">
        <v>2830</v>
      </c>
      <c r="AL138" s="583">
        <v>1200</v>
      </c>
      <c r="AM138" s="380">
        <f t="shared" si="6"/>
        <v>0</v>
      </c>
      <c r="AN138" s="406">
        <f t="shared" si="6"/>
        <v>0</v>
      </c>
      <c r="AO138" s="451">
        <v>84500</v>
      </c>
    </row>
    <row r="139" spans="19:41" ht="14.25" customHeight="1">
      <c r="AB139" s="279"/>
      <c r="AC139" s="444">
        <v>404000</v>
      </c>
      <c r="AD139" s="455">
        <v>407000</v>
      </c>
      <c r="AE139" s="573">
        <v>17000</v>
      </c>
      <c r="AF139" s="575">
        <v>13760</v>
      </c>
      <c r="AG139" s="575">
        <v>10530</v>
      </c>
      <c r="AH139" s="575">
        <v>7800</v>
      </c>
      <c r="AI139" s="575">
        <v>6180</v>
      </c>
      <c r="AJ139" s="575">
        <v>4560</v>
      </c>
      <c r="AK139" s="575">
        <v>2950</v>
      </c>
      <c r="AL139" s="584">
        <v>1330</v>
      </c>
      <c r="AM139" s="380">
        <f t="shared" si="6"/>
        <v>0</v>
      </c>
      <c r="AN139" s="406">
        <f t="shared" si="6"/>
        <v>0</v>
      </c>
      <c r="AO139" s="445">
        <v>86100</v>
      </c>
    </row>
    <row r="140" spans="19:41" ht="14.25" customHeight="1">
      <c r="AB140" s="279"/>
      <c r="AC140" s="444">
        <v>407000</v>
      </c>
      <c r="AD140" s="455">
        <v>410000</v>
      </c>
      <c r="AE140" s="573">
        <v>17240</v>
      </c>
      <c r="AF140" s="575">
        <v>14010</v>
      </c>
      <c r="AG140" s="575">
        <v>10770</v>
      </c>
      <c r="AH140" s="575">
        <v>7920</v>
      </c>
      <c r="AI140" s="575">
        <v>6300</v>
      </c>
      <c r="AJ140" s="575">
        <v>4690</v>
      </c>
      <c r="AK140" s="575">
        <v>3070</v>
      </c>
      <c r="AL140" s="584">
        <v>1450</v>
      </c>
      <c r="AM140" s="380">
        <f t="shared" si="6"/>
        <v>0</v>
      </c>
      <c r="AN140" s="406">
        <f t="shared" si="6"/>
        <v>0</v>
      </c>
      <c r="AO140" s="445">
        <v>87700</v>
      </c>
    </row>
    <row r="141" spans="19:41" ht="14.25" customHeight="1">
      <c r="AB141" s="279"/>
      <c r="AC141" s="444">
        <v>410000</v>
      </c>
      <c r="AD141" s="455">
        <v>413000</v>
      </c>
      <c r="AE141" s="573">
        <v>17490</v>
      </c>
      <c r="AF141" s="575">
        <v>14250</v>
      </c>
      <c r="AG141" s="575">
        <v>11020</v>
      </c>
      <c r="AH141" s="575">
        <v>8050</v>
      </c>
      <c r="AI141" s="575">
        <v>6420</v>
      </c>
      <c r="AJ141" s="575">
        <v>4810</v>
      </c>
      <c r="AK141" s="575">
        <v>3200</v>
      </c>
      <c r="AL141" s="584">
        <v>1570</v>
      </c>
      <c r="AM141" s="380">
        <f t="shared" si="6"/>
        <v>0</v>
      </c>
      <c r="AN141" s="406">
        <f t="shared" si="6"/>
        <v>0</v>
      </c>
      <c r="AO141" s="445">
        <v>89300</v>
      </c>
    </row>
    <row r="142" spans="19:41" ht="14.25" customHeight="1">
      <c r="AB142" s="279"/>
      <c r="AC142" s="444">
        <v>413000</v>
      </c>
      <c r="AD142" s="455">
        <v>416000</v>
      </c>
      <c r="AE142" s="573">
        <v>17730</v>
      </c>
      <c r="AF142" s="575">
        <v>14500</v>
      </c>
      <c r="AG142" s="575">
        <v>11260</v>
      </c>
      <c r="AH142" s="575">
        <v>8170</v>
      </c>
      <c r="AI142" s="575">
        <v>6540</v>
      </c>
      <c r="AJ142" s="575">
        <v>4930</v>
      </c>
      <c r="AK142" s="575">
        <v>3320</v>
      </c>
      <c r="AL142" s="584">
        <v>1690</v>
      </c>
      <c r="AM142" s="380">
        <f t="shared" si="6"/>
        <v>0</v>
      </c>
      <c r="AN142" s="406">
        <f t="shared" si="6"/>
        <v>0</v>
      </c>
      <c r="AO142" s="445">
        <v>90800</v>
      </c>
    </row>
    <row r="143" spans="19:41" ht="14.25" customHeight="1">
      <c r="AB143" s="279"/>
      <c r="AC143" s="449">
        <v>416000</v>
      </c>
      <c r="AD143" s="456">
        <v>419000</v>
      </c>
      <c r="AE143" s="574">
        <v>17980</v>
      </c>
      <c r="AF143" s="576">
        <v>14740</v>
      </c>
      <c r="AG143" s="576">
        <v>11510</v>
      </c>
      <c r="AH143" s="576">
        <v>8290</v>
      </c>
      <c r="AI143" s="576">
        <v>6670</v>
      </c>
      <c r="AJ143" s="576">
        <v>5050</v>
      </c>
      <c r="AK143" s="576">
        <v>3440</v>
      </c>
      <c r="AL143" s="583">
        <v>1820</v>
      </c>
      <c r="AM143" s="380">
        <f t="shared" si="6"/>
        <v>0</v>
      </c>
      <c r="AN143" s="406">
        <f t="shared" si="6"/>
        <v>0</v>
      </c>
      <c r="AO143" s="451">
        <v>92400</v>
      </c>
    </row>
    <row r="144" spans="19:41" ht="14.25" customHeight="1">
      <c r="AB144" s="279"/>
      <c r="AC144" s="444">
        <v>419000</v>
      </c>
      <c r="AD144" s="455">
        <v>422000</v>
      </c>
      <c r="AE144" s="573">
        <v>18220</v>
      </c>
      <c r="AF144" s="575">
        <v>14990</v>
      </c>
      <c r="AG144" s="575">
        <v>11750</v>
      </c>
      <c r="AH144" s="575">
        <v>8530</v>
      </c>
      <c r="AI144" s="575">
        <v>6790</v>
      </c>
      <c r="AJ144" s="575">
        <v>5180</v>
      </c>
      <c r="AK144" s="575">
        <v>3560</v>
      </c>
      <c r="AL144" s="584">
        <v>1940</v>
      </c>
      <c r="AM144" s="380">
        <f t="shared" si="6"/>
        <v>0</v>
      </c>
      <c r="AN144" s="406">
        <f t="shared" si="6"/>
        <v>0</v>
      </c>
      <c r="AO144" s="445">
        <v>93900</v>
      </c>
    </row>
    <row r="145" spans="29:41" ht="14.25" customHeight="1">
      <c r="AC145" s="444">
        <v>422000</v>
      </c>
      <c r="AD145" s="455">
        <v>425000</v>
      </c>
      <c r="AE145" s="573">
        <v>18470</v>
      </c>
      <c r="AF145" s="575">
        <v>15230</v>
      </c>
      <c r="AG145" s="575">
        <v>12000</v>
      </c>
      <c r="AH145" s="575">
        <v>8770</v>
      </c>
      <c r="AI145" s="575">
        <v>6910</v>
      </c>
      <c r="AJ145" s="575">
        <v>5300</v>
      </c>
      <c r="AK145" s="575">
        <v>3690</v>
      </c>
      <c r="AL145" s="584">
        <v>2060</v>
      </c>
      <c r="AM145" s="380">
        <f t="shared" ref="AM145:AN164" si="7">IF(AL145-$X$19&gt;0,AL145-$X$19,0)</f>
        <v>0</v>
      </c>
      <c r="AN145" s="406">
        <f t="shared" si="7"/>
        <v>0</v>
      </c>
      <c r="AO145" s="445">
        <v>95600</v>
      </c>
    </row>
    <row r="146" spans="29:41" ht="14.25" customHeight="1">
      <c r="AC146" s="444">
        <v>425000</v>
      </c>
      <c r="AD146" s="455">
        <v>428000</v>
      </c>
      <c r="AE146" s="573">
        <v>18710</v>
      </c>
      <c r="AF146" s="575">
        <v>15480</v>
      </c>
      <c r="AG146" s="575">
        <v>12240</v>
      </c>
      <c r="AH146" s="575">
        <v>9020</v>
      </c>
      <c r="AI146" s="575">
        <v>7030</v>
      </c>
      <c r="AJ146" s="575">
        <v>5420</v>
      </c>
      <c r="AK146" s="575">
        <v>3810</v>
      </c>
      <c r="AL146" s="584">
        <v>2180</v>
      </c>
      <c r="AM146" s="380">
        <f t="shared" si="7"/>
        <v>0</v>
      </c>
      <c r="AN146" s="406">
        <f t="shared" si="7"/>
        <v>0</v>
      </c>
      <c r="AO146" s="445">
        <v>97100</v>
      </c>
    </row>
    <row r="147" spans="29:41" ht="14.25" customHeight="1">
      <c r="AC147" s="444">
        <v>428000</v>
      </c>
      <c r="AD147" s="455">
        <v>431000</v>
      </c>
      <c r="AE147" s="573">
        <v>18960</v>
      </c>
      <c r="AF147" s="575">
        <v>15720</v>
      </c>
      <c r="AG147" s="575">
        <v>12490</v>
      </c>
      <c r="AH147" s="575">
        <v>9260</v>
      </c>
      <c r="AI147" s="575">
        <v>7160</v>
      </c>
      <c r="AJ147" s="575">
        <v>5540</v>
      </c>
      <c r="AK147" s="575">
        <v>3930</v>
      </c>
      <c r="AL147" s="584">
        <v>2310</v>
      </c>
      <c r="AM147" s="380">
        <f t="shared" si="7"/>
        <v>0</v>
      </c>
      <c r="AN147" s="406">
        <f t="shared" si="7"/>
        <v>0</v>
      </c>
      <c r="AO147" s="445">
        <v>98600</v>
      </c>
    </row>
    <row r="148" spans="29:41" ht="14.25" customHeight="1">
      <c r="AC148" s="449">
        <v>431000</v>
      </c>
      <c r="AD148" s="456">
        <v>434000</v>
      </c>
      <c r="AE148" s="574">
        <v>19210</v>
      </c>
      <c r="AF148" s="576">
        <v>15970</v>
      </c>
      <c r="AG148" s="576">
        <v>12730</v>
      </c>
      <c r="AH148" s="576">
        <v>9510</v>
      </c>
      <c r="AI148" s="576">
        <v>7280</v>
      </c>
      <c r="AJ148" s="576">
        <v>5670</v>
      </c>
      <c r="AK148" s="576">
        <v>4050</v>
      </c>
      <c r="AL148" s="583">
        <v>2430</v>
      </c>
      <c r="AM148" s="380">
        <f t="shared" si="7"/>
        <v>0</v>
      </c>
      <c r="AN148" s="406">
        <f t="shared" si="7"/>
        <v>0</v>
      </c>
      <c r="AO148" s="451">
        <v>100300</v>
      </c>
    </row>
    <row r="149" spans="29:41" ht="14.25" customHeight="1" thickBot="1">
      <c r="AC149" s="492">
        <v>434000</v>
      </c>
      <c r="AD149" s="493">
        <v>437000</v>
      </c>
      <c r="AE149" s="577">
        <v>19450</v>
      </c>
      <c r="AF149" s="578">
        <v>16210</v>
      </c>
      <c r="AG149" s="578">
        <v>12980</v>
      </c>
      <c r="AH149" s="578">
        <v>9750</v>
      </c>
      <c r="AI149" s="578">
        <v>7400</v>
      </c>
      <c r="AJ149" s="578">
        <v>5790</v>
      </c>
      <c r="AK149" s="578">
        <v>4180</v>
      </c>
      <c r="AL149" s="585">
        <v>2550</v>
      </c>
      <c r="AM149" s="380">
        <f t="shared" si="7"/>
        <v>0</v>
      </c>
      <c r="AN149" s="406">
        <f t="shared" si="7"/>
        <v>0</v>
      </c>
      <c r="AO149" s="495">
        <v>101800</v>
      </c>
    </row>
    <row r="150" spans="29:41" ht="14.25" customHeight="1">
      <c r="AC150" s="444">
        <v>437000</v>
      </c>
      <c r="AD150" s="455">
        <v>440000</v>
      </c>
      <c r="AE150" s="586">
        <v>19700</v>
      </c>
      <c r="AF150" s="587">
        <v>16460</v>
      </c>
      <c r="AG150" s="587">
        <v>13220</v>
      </c>
      <c r="AH150" s="587">
        <v>10000</v>
      </c>
      <c r="AI150" s="587">
        <v>7520</v>
      </c>
      <c r="AJ150" s="587">
        <v>5910</v>
      </c>
      <c r="AK150" s="587">
        <v>4300</v>
      </c>
      <c r="AL150" s="588">
        <v>2680</v>
      </c>
      <c r="AM150" s="380">
        <f t="shared" si="7"/>
        <v>0</v>
      </c>
      <c r="AN150" s="406">
        <f t="shared" si="7"/>
        <v>0</v>
      </c>
      <c r="AO150" s="445">
        <v>103400</v>
      </c>
    </row>
    <row r="151" spans="29:41" ht="14.25" customHeight="1">
      <c r="AC151" s="444">
        <v>440000</v>
      </c>
      <c r="AD151" s="455">
        <v>443000</v>
      </c>
      <c r="AE151" s="573">
        <v>20090</v>
      </c>
      <c r="AF151" s="575">
        <v>16700</v>
      </c>
      <c r="AG151" s="575">
        <v>13470</v>
      </c>
      <c r="AH151" s="575">
        <v>10240</v>
      </c>
      <c r="AI151" s="575">
        <v>7650</v>
      </c>
      <c r="AJ151" s="575">
        <v>6030</v>
      </c>
      <c r="AK151" s="575">
        <v>4420</v>
      </c>
      <c r="AL151" s="584">
        <v>2800</v>
      </c>
      <c r="AM151" s="380">
        <f t="shared" si="7"/>
        <v>0</v>
      </c>
      <c r="AN151" s="406">
        <f t="shared" si="7"/>
        <v>0</v>
      </c>
      <c r="AO151" s="445">
        <v>105000</v>
      </c>
    </row>
    <row r="152" spans="29:41" ht="14.25" customHeight="1">
      <c r="AC152" s="444">
        <v>443000</v>
      </c>
      <c r="AD152" s="455">
        <v>446000</v>
      </c>
      <c r="AE152" s="573">
        <v>20580</v>
      </c>
      <c r="AF152" s="575">
        <v>16950</v>
      </c>
      <c r="AG152" s="575">
        <v>13710</v>
      </c>
      <c r="AH152" s="575">
        <v>10490</v>
      </c>
      <c r="AI152" s="575">
        <v>7770</v>
      </c>
      <c r="AJ152" s="575">
        <v>6160</v>
      </c>
      <c r="AK152" s="575">
        <v>4540</v>
      </c>
      <c r="AL152" s="589">
        <v>2920</v>
      </c>
      <c r="AM152" s="380">
        <f t="shared" si="7"/>
        <v>0</v>
      </c>
      <c r="AN152" s="406">
        <f t="shared" si="7"/>
        <v>0</v>
      </c>
      <c r="AO152" s="445">
        <v>106600</v>
      </c>
    </row>
    <row r="153" spans="29:41" ht="14.25" customHeight="1">
      <c r="AC153" s="449">
        <v>446000</v>
      </c>
      <c r="AD153" s="456">
        <v>449000</v>
      </c>
      <c r="AE153" s="574">
        <v>21070</v>
      </c>
      <c r="AF153" s="576">
        <v>17190</v>
      </c>
      <c r="AG153" s="576">
        <v>13960</v>
      </c>
      <c r="AH153" s="576">
        <v>10730</v>
      </c>
      <c r="AI153" s="576">
        <v>7890</v>
      </c>
      <c r="AJ153" s="576">
        <v>6280</v>
      </c>
      <c r="AK153" s="576">
        <v>4670</v>
      </c>
      <c r="AL153" s="583">
        <v>3040</v>
      </c>
      <c r="AM153" s="380">
        <f t="shared" si="7"/>
        <v>0</v>
      </c>
      <c r="AN153" s="406">
        <f t="shared" si="7"/>
        <v>0</v>
      </c>
      <c r="AO153" s="451">
        <v>108100</v>
      </c>
    </row>
    <row r="154" spans="29:41" ht="14.25" customHeight="1">
      <c r="AC154" s="444">
        <v>449000</v>
      </c>
      <c r="AD154" s="455">
        <v>452000</v>
      </c>
      <c r="AE154" s="573">
        <v>21560</v>
      </c>
      <c r="AF154" s="575">
        <v>17440</v>
      </c>
      <c r="AG154" s="575">
        <v>14200</v>
      </c>
      <c r="AH154" s="575">
        <v>10980</v>
      </c>
      <c r="AI154" s="575">
        <v>8010</v>
      </c>
      <c r="AJ154" s="575">
        <v>6400</v>
      </c>
      <c r="AK154" s="575">
        <v>4790</v>
      </c>
      <c r="AL154" s="584">
        <v>3170</v>
      </c>
      <c r="AM154" s="380">
        <f t="shared" si="7"/>
        <v>0</v>
      </c>
      <c r="AN154" s="406">
        <f t="shared" si="7"/>
        <v>0</v>
      </c>
      <c r="AO154" s="445">
        <v>109700</v>
      </c>
    </row>
    <row r="155" spans="29:41" ht="14.25" customHeight="1">
      <c r="AC155" s="444">
        <v>452000</v>
      </c>
      <c r="AD155" s="455">
        <v>455000</v>
      </c>
      <c r="AE155" s="573">
        <v>22050</v>
      </c>
      <c r="AF155" s="575">
        <v>17680</v>
      </c>
      <c r="AG155" s="575">
        <v>14450</v>
      </c>
      <c r="AH155" s="575">
        <v>11220</v>
      </c>
      <c r="AI155" s="575">
        <v>8140</v>
      </c>
      <c r="AJ155" s="575">
        <v>6520</v>
      </c>
      <c r="AK155" s="575">
        <v>4910</v>
      </c>
      <c r="AL155" s="584">
        <v>3290</v>
      </c>
      <c r="AM155" s="380">
        <f t="shared" si="7"/>
        <v>0</v>
      </c>
      <c r="AN155" s="406">
        <f t="shared" si="7"/>
        <v>0</v>
      </c>
      <c r="AO155" s="445">
        <v>111300</v>
      </c>
    </row>
    <row r="156" spans="29:41" ht="14.25" customHeight="1">
      <c r="AC156" s="444">
        <v>455000</v>
      </c>
      <c r="AD156" s="455">
        <v>458000</v>
      </c>
      <c r="AE156" s="573">
        <v>22540</v>
      </c>
      <c r="AF156" s="575">
        <v>17930</v>
      </c>
      <c r="AG156" s="575">
        <v>14690</v>
      </c>
      <c r="AH156" s="575">
        <v>11470</v>
      </c>
      <c r="AI156" s="575">
        <v>8260</v>
      </c>
      <c r="AJ156" s="575">
        <v>6650</v>
      </c>
      <c r="AK156" s="575">
        <v>5030</v>
      </c>
      <c r="AL156" s="584">
        <v>3410</v>
      </c>
      <c r="AM156" s="380">
        <f t="shared" si="7"/>
        <v>0</v>
      </c>
      <c r="AN156" s="406">
        <f t="shared" si="7"/>
        <v>0</v>
      </c>
      <c r="AO156" s="445">
        <v>112800</v>
      </c>
    </row>
    <row r="157" spans="29:41" ht="14.25" customHeight="1">
      <c r="AC157" s="444">
        <v>458000</v>
      </c>
      <c r="AD157" s="455">
        <v>461000</v>
      </c>
      <c r="AE157" s="573">
        <v>23030</v>
      </c>
      <c r="AF157" s="575">
        <v>18170</v>
      </c>
      <c r="AG157" s="575">
        <v>14940</v>
      </c>
      <c r="AH157" s="575">
        <v>11710</v>
      </c>
      <c r="AI157" s="575">
        <v>8470</v>
      </c>
      <c r="AJ157" s="575">
        <v>6770</v>
      </c>
      <c r="AK157" s="575">
        <v>5160</v>
      </c>
      <c r="AL157" s="584">
        <v>3530</v>
      </c>
      <c r="AM157" s="380">
        <f t="shared" si="7"/>
        <v>0</v>
      </c>
      <c r="AN157" s="406">
        <f t="shared" si="7"/>
        <v>0</v>
      </c>
      <c r="AO157" s="445">
        <v>114500</v>
      </c>
    </row>
    <row r="158" spans="29:41" ht="14.25" customHeight="1">
      <c r="AC158" s="449">
        <v>461000</v>
      </c>
      <c r="AD158" s="456">
        <v>464000</v>
      </c>
      <c r="AE158" s="574">
        <v>23520</v>
      </c>
      <c r="AF158" s="576">
        <v>18420</v>
      </c>
      <c r="AG158" s="576">
        <v>15180</v>
      </c>
      <c r="AH158" s="576">
        <v>11960</v>
      </c>
      <c r="AI158" s="576">
        <v>8720</v>
      </c>
      <c r="AJ158" s="576">
        <v>6890</v>
      </c>
      <c r="AK158" s="576">
        <v>5280</v>
      </c>
      <c r="AL158" s="583">
        <v>3660</v>
      </c>
      <c r="AM158" s="380">
        <f t="shared" si="7"/>
        <v>0</v>
      </c>
      <c r="AN158" s="406">
        <f t="shared" si="7"/>
        <v>0</v>
      </c>
      <c r="AO158" s="451">
        <v>116000</v>
      </c>
    </row>
    <row r="159" spans="29:41" ht="14.25" customHeight="1">
      <c r="AC159" s="444">
        <v>464000</v>
      </c>
      <c r="AD159" s="455">
        <v>467000</v>
      </c>
      <c r="AE159" s="573">
        <v>24010</v>
      </c>
      <c r="AF159" s="575">
        <v>18660</v>
      </c>
      <c r="AG159" s="575">
        <v>15430</v>
      </c>
      <c r="AH159" s="575">
        <v>12200</v>
      </c>
      <c r="AI159" s="575">
        <v>8960</v>
      </c>
      <c r="AJ159" s="575">
        <v>7010</v>
      </c>
      <c r="AK159" s="575">
        <v>5400</v>
      </c>
      <c r="AL159" s="584">
        <v>3780</v>
      </c>
      <c r="AM159" s="380">
        <f t="shared" si="7"/>
        <v>0</v>
      </c>
      <c r="AN159" s="406">
        <f t="shared" si="7"/>
        <v>0</v>
      </c>
      <c r="AO159" s="445">
        <v>117500</v>
      </c>
    </row>
    <row r="160" spans="29:41" ht="14.25" customHeight="1">
      <c r="AC160" s="444">
        <v>467000</v>
      </c>
      <c r="AD160" s="455">
        <v>470000</v>
      </c>
      <c r="AE160" s="573">
        <v>24500</v>
      </c>
      <c r="AF160" s="575">
        <v>18910</v>
      </c>
      <c r="AG160" s="575">
        <v>15670</v>
      </c>
      <c r="AH160" s="575">
        <v>12450</v>
      </c>
      <c r="AI160" s="575">
        <v>9210</v>
      </c>
      <c r="AJ160" s="575">
        <v>7140</v>
      </c>
      <c r="AK160" s="575">
        <v>5520</v>
      </c>
      <c r="AL160" s="584">
        <v>3900</v>
      </c>
      <c r="AM160" s="380">
        <f t="shared" si="7"/>
        <v>0</v>
      </c>
      <c r="AN160" s="406">
        <f t="shared" si="7"/>
        <v>0</v>
      </c>
      <c r="AO160" s="445">
        <v>119200</v>
      </c>
    </row>
    <row r="161" spans="29:41" ht="14.25" customHeight="1">
      <c r="AC161" s="444">
        <v>470000</v>
      </c>
      <c r="AD161" s="455">
        <v>473000</v>
      </c>
      <c r="AE161" s="573">
        <v>24990</v>
      </c>
      <c r="AF161" s="575">
        <v>19150</v>
      </c>
      <c r="AG161" s="575">
        <v>15920</v>
      </c>
      <c r="AH161" s="575">
        <v>12690</v>
      </c>
      <c r="AI161" s="575">
        <v>9450</v>
      </c>
      <c r="AJ161" s="575">
        <v>7260</v>
      </c>
      <c r="AK161" s="575">
        <v>5650</v>
      </c>
      <c r="AL161" s="584">
        <v>4020</v>
      </c>
      <c r="AM161" s="380">
        <f t="shared" si="7"/>
        <v>0</v>
      </c>
      <c r="AN161" s="406">
        <f t="shared" si="7"/>
        <v>0</v>
      </c>
      <c r="AO161" s="445">
        <v>120700</v>
      </c>
    </row>
    <row r="162" spans="29:41" ht="14.25" customHeight="1">
      <c r="AC162" s="444">
        <v>473000</v>
      </c>
      <c r="AD162" s="455">
        <v>476000</v>
      </c>
      <c r="AE162" s="573">
        <v>25480</v>
      </c>
      <c r="AF162" s="575">
        <v>19400</v>
      </c>
      <c r="AG162" s="575">
        <v>16160</v>
      </c>
      <c r="AH162" s="575">
        <v>12940</v>
      </c>
      <c r="AI162" s="575">
        <v>9700</v>
      </c>
      <c r="AJ162" s="575">
        <v>7380</v>
      </c>
      <c r="AK162" s="575">
        <v>5770</v>
      </c>
      <c r="AL162" s="584">
        <v>4150</v>
      </c>
      <c r="AM162" s="380">
        <f t="shared" si="7"/>
        <v>0</v>
      </c>
      <c r="AN162" s="406">
        <f t="shared" si="7"/>
        <v>0</v>
      </c>
      <c r="AO162" s="445">
        <v>122300</v>
      </c>
    </row>
    <row r="163" spans="29:41" ht="14.25" customHeight="1">
      <c r="AC163" s="449">
        <v>476000</v>
      </c>
      <c r="AD163" s="456">
        <v>479000</v>
      </c>
      <c r="AE163" s="574">
        <v>25970</v>
      </c>
      <c r="AF163" s="576">
        <v>19640</v>
      </c>
      <c r="AG163" s="576">
        <v>16410</v>
      </c>
      <c r="AH163" s="576">
        <v>13180</v>
      </c>
      <c r="AI163" s="576">
        <v>9940</v>
      </c>
      <c r="AJ163" s="576">
        <v>7500</v>
      </c>
      <c r="AK163" s="576">
        <v>5890</v>
      </c>
      <c r="AL163" s="583">
        <v>4270</v>
      </c>
      <c r="AM163" s="380">
        <f t="shared" si="7"/>
        <v>0</v>
      </c>
      <c r="AN163" s="406">
        <f t="shared" si="7"/>
        <v>0</v>
      </c>
      <c r="AO163" s="451">
        <v>123800</v>
      </c>
    </row>
    <row r="164" spans="29:41" ht="14.25" customHeight="1">
      <c r="AC164" s="444">
        <v>479000</v>
      </c>
      <c r="AD164" s="455">
        <v>482000</v>
      </c>
      <c r="AE164" s="573">
        <v>26460</v>
      </c>
      <c r="AF164" s="575">
        <v>20000</v>
      </c>
      <c r="AG164" s="575">
        <v>16650</v>
      </c>
      <c r="AH164" s="575">
        <v>13430</v>
      </c>
      <c r="AI164" s="575">
        <v>10190</v>
      </c>
      <c r="AJ164" s="575">
        <v>7630</v>
      </c>
      <c r="AK164" s="575">
        <v>6010</v>
      </c>
      <c r="AL164" s="584">
        <v>4390</v>
      </c>
      <c r="AM164" s="380">
        <f t="shared" si="7"/>
        <v>0</v>
      </c>
      <c r="AN164" s="406">
        <f t="shared" si="7"/>
        <v>0</v>
      </c>
      <c r="AO164" s="445">
        <v>125400</v>
      </c>
    </row>
    <row r="165" spans="29:41" ht="14.25" customHeight="1">
      <c r="AC165" s="444">
        <v>482000</v>
      </c>
      <c r="AD165" s="455">
        <v>485000</v>
      </c>
      <c r="AE165" s="573">
        <v>26950</v>
      </c>
      <c r="AF165" s="575">
        <v>20490</v>
      </c>
      <c r="AG165" s="575">
        <v>16900</v>
      </c>
      <c r="AH165" s="575">
        <v>13670</v>
      </c>
      <c r="AI165" s="575">
        <v>10430</v>
      </c>
      <c r="AJ165" s="575">
        <v>7750</v>
      </c>
      <c r="AK165" s="575">
        <v>6140</v>
      </c>
      <c r="AL165" s="584">
        <v>4510</v>
      </c>
      <c r="AM165" s="380">
        <f t="shared" ref="AM165:AN184" si="8">IF(AL165-$X$19&gt;0,AL165-$X$19,0)</f>
        <v>0</v>
      </c>
      <c r="AN165" s="406">
        <f t="shared" si="8"/>
        <v>0</v>
      </c>
      <c r="AO165" s="445">
        <v>127000</v>
      </c>
    </row>
    <row r="166" spans="29:41" ht="14.25" customHeight="1">
      <c r="AC166" s="444">
        <v>485000</v>
      </c>
      <c r="AD166" s="455">
        <v>488000</v>
      </c>
      <c r="AE166" s="573">
        <v>27440</v>
      </c>
      <c r="AF166" s="575">
        <v>20980</v>
      </c>
      <c r="AG166" s="575">
        <v>17140</v>
      </c>
      <c r="AH166" s="575">
        <v>13920</v>
      </c>
      <c r="AI166" s="575">
        <v>10680</v>
      </c>
      <c r="AJ166" s="575">
        <v>7870</v>
      </c>
      <c r="AK166" s="575">
        <v>6260</v>
      </c>
      <c r="AL166" s="584">
        <v>4640</v>
      </c>
      <c r="AM166" s="380">
        <f t="shared" si="8"/>
        <v>0</v>
      </c>
      <c r="AN166" s="406">
        <f t="shared" si="8"/>
        <v>0</v>
      </c>
      <c r="AO166" s="445">
        <v>128500</v>
      </c>
    </row>
    <row r="167" spans="29:41" ht="14.25" customHeight="1">
      <c r="AC167" s="444">
        <v>488000</v>
      </c>
      <c r="AD167" s="455">
        <v>491000</v>
      </c>
      <c r="AE167" s="573">
        <v>27930</v>
      </c>
      <c r="AF167" s="575">
        <v>21470</v>
      </c>
      <c r="AG167" s="575">
        <v>17390</v>
      </c>
      <c r="AH167" s="575">
        <v>14160</v>
      </c>
      <c r="AI167" s="575">
        <v>10920</v>
      </c>
      <c r="AJ167" s="575">
        <v>7990</v>
      </c>
      <c r="AK167" s="575">
        <v>6380</v>
      </c>
      <c r="AL167" s="584">
        <v>4760</v>
      </c>
      <c r="AM167" s="380">
        <f t="shared" si="8"/>
        <v>0</v>
      </c>
      <c r="AN167" s="406">
        <f t="shared" si="8"/>
        <v>0</v>
      </c>
      <c r="AO167" s="445">
        <v>130200</v>
      </c>
    </row>
    <row r="168" spans="29:41" ht="14.25" customHeight="1">
      <c r="AC168" s="449">
        <v>491000</v>
      </c>
      <c r="AD168" s="456">
        <v>494000</v>
      </c>
      <c r="AE168" s="574">
        <v>28420</v>
      </c>
      <c r="AF168" s="576">
        <v>21960</v>
      </c>
      <c r="AG168" s="576">
        <v>17630</v>
      </c>
      <c r="AH168" s="576">
        <v>14410</v>
      </c>
      <c r="AI168" s="576">
        <v>11170</v>
      </c>
      <c r="AJ168" s="576">
        <v>8120</v>
      </c>
      <c r="AK168" s="576">
        <v>6500</v>
      </c>
      <c r="AL168" s="583">
        <v>4880</v>
      </c>
      <c r="AM168" s="380">
        <f t="shared" si="8"/>
        <v>0</v>
      </c>
      <c r="AN168" s="406">
        <f t="shared" si="8"/>
        <v>0</v>
      </c>
      <c r="AO168" s="451">
        <v>131700</v>
      </c>
    </row>
    <row r="169" spans="29:41" ht="14.25" customHeight="1">
      <c r="AC169" s="444">
        <v>494000</v>
      </c>
      <c r="AD169" s="455">
        <v>497000</v>
      </c>
      <c r="AE169" s="573">
        <v>28910</v>
      </c>
      <c r="AF169" s="575">
        <v>22450</v>
      </c>
      <c r="AG169" s="575">
        <v>17880</v>
      </c>
      <c r="AH169" s="575">
        <v>14650</v>
      </c>
      <c r="AI169" s="575">
        <v>11410</v>
      </c>
      <c r="AJ169" s="575">
        <v>8240</v>
      </c>
      <c r="AK169" s="575">
        <v>6630</v>
      </c>
      <c r="AL169" s="584">
        <v>5000</v>
      </c>
      <c r="AM169" s="380">
        <f t="shared" si="8"/>
        <v>0</v>
      </c>
      <c r="AN169" s="406">
        <f t="shared" si="8"/>
        <v>0</v>
      </c>
      <c r="AO169" s="445">
        <v>133300</v>
      </c>
    </row>
    <row r="170" spans="29:41" ht="14.25" customHeight="1">
      <c r="AC170" s="444">
        <v>497000</v>
      </c>
      <c r="AD170" s="455">
        <v>500000</v>
      </c>
      <c r="AE170" s="573">
        <v>29400</v>
      </c>
      <c r="AF170" s="575">
        <v>22940</v>
      </c>
      <c r="AG170" s="575">
        <v>18120</v>
      </c>
      <c r="AH170" s="575">
        <v>14900</v>
      </c>
      <c r="AI170" s="575">
        <v>11660</v>
      </c>
      <c r="AJ170" s="575">
        <v>8420</v>
      </c>
      <c r="AK170" s="575">
        <v>6750</v>
      </c>
      <c r="AL170" s="584">
        <v>5130</v>
      </c>
      <c r="AM170" s="380">
        <f t="shared" si="8"/>
        <v>0</v>
      </c>
      <c r="AN170" s="406">
        <f t="shared" si="8"/>
        <v>0</v>
      </c>
      <c r="AO170" s="445">
        <v>134900</v>
      </c>
    </row>
    <row r="171" spans="29:41" ht="14.25" customHeight="1">
      <c r="AC171" s="444">
        <v>500000</v>
      </c>
      <c r="AD171" s="455">
        <v>503000</v>
      </c>
      <c r="AE171" s="573">
        <v>29890</v>
      </c>
      <c r="AF171" s="575">
        <v>23430</v>
      </c>
      <c r="AG171" s="575">
        <v>18370</v>
      </c>
      <c r="AH171" s="575">
        <v>15140</v>
      </c>
      <c r="AI171" s="575">
        <v>11900</v>
      </c>
      <c r="AJ171" s="575">
        <v>8670</v>
      </c>
      <c r="AK171" s="575">
        <v>6870</v>
      </c>
      <c r="AL171" s="584">
        <v>5250</v>
      </c>
      <c r="AM171" s="380">
        <f t="shared" si="8"/>
        <v>0</v>
      </c>
      <c r="AN171" s="406">
        <f t="shared" si="8"/>
        <v>0</v>
      </c>
      <c r="AO171" s="445">
        <v>136400</v>
      </c>
    </row>
    <row r="172" spans="29:41" ht="14.25" customHeight="1">
      <c r="AC172" s="444">
        <v>503000</v>
      </c>
      <c r="AD172" s="455">
        <v>506000</v>
      </c>
      <c r="AE172" s="573">
        <v>30380</v>
      </c>
      <c r="AF172" s="575">
        <v>23920</v>
      </c>
      <c r="AG172" s="575">
        <v>18610</v>
      </c>
      <c r="AH172" s="575">
        <v>15390</v>
      </c>
      <c r="AI172" s="575">
        <v>12150</v>
      </c>
      <c r="AJ172" s="575">
        <v>8910</v>
      </c>
      <c r="AK172" s="575">
        <v>6990</v>
      </c>
      <c r="AL172" s="584">
        <v>5370</v>
      </c>
      <c r="AM172" s="380">
        <f t="shared" si="8"/>
        <v>0</v>
      </c>
      <c r="AN172" s="406">
        <f t="shared" si="8"/>
        <v>0</v>
      </c>
      <c r="AO172" s="445">
        <v>138100</v>
      </c>
    </row>
    <row r="173" spans="29:41" ht="14.25" customHeight="1">
      <c r="AC173" s="449">
        <v>506000</v>
      </c>
      <c r="AD173" s="456">
        <v>509000</v>
      </c>
      <c r="AE173" s="574">
        <v>30880</v>
      </c>
      <c r="AF173" s="576">
        <v>24410</v>
      </c>
      <c r="AG173" s="576">
        <v>18860</v>
      </c>
      <c r="AH173" s="576">
        <v>15630</v>
      </c>
      <c r="AI173" s="576">
        <v>12390</v>
      </c>
      <c r="AJ173" s="576">
        <v>9160</v>
      </c>
      <c r="AK173" s="576">
        <v>7120</v>
      </c>
      <c r="AL173" s="583">
        <v>5490</v>
      </c>
      <c r="AM173" s="380">
        <f t="shared" si="8"/>
        <v>0</v>
      </c>
      <c r="AN173" s="406">
        <f t="shared" si="8"/>
        <v>0</v>
      </c>
      <c r="AO173" s="451">
        <v>139900</v>
      </c>
    </row>
    <row r="174" spans="29:41" ht="14.25" customHeight="1">
      <c r="AC174" s="444">
        <v>509000</v>
      </c>
      <c r="AD174" s="455">
        <v>512000</v>
      </c>
      <c r="AE174" s="573">
        <v>31370</v>
      </c>
      <c r="AF174" s="575">
        <v>24900</v>
      </c>
      <c r="AG174" s="575">
        <v>19100</v>
      </c>
      <c r="AH174" s="575">
        <v>15880</v>
      </c>
      <c r="AI174" s="575">
        <v>12640</v>
      </c>
      <c r="AJ174" s="575">
        <v>9400</v>
      </c>
      <c r="AK174" s="575">
        <v>7240</v>
      </c>
      <c r="AL174" s="584">
        <v>5620</v>
      </c>
      <c r="AM174" s="380">
        <f t="shared" si="8"/>
        <v>0</v>
      </c>
      <c r="AN174" s="406">
        <f t="shared" si="8"/>
        <v>0</v>
      </c>
      <c r="AO174" s="445">
        <v>141500</v>
      </c>
    </row>
    <row r="175" spans="29:41" ht="14.25" customHeight="1">
      <c r="AC175" s="444">
        <v>512000</v>
      </c>
      <c r="AD175" s="455">
        <v>515000</v>
      </c>
      <c r="AE175" s="573">
        <v>31860</v>
      </c>
      <c r="AF175" s="575">
        <v>25390</v>
      </c>
      <c r="AG175" s="575">
        <v>19350</v>
      </c>
      <c r="AH175" s="575">
        <v>16120</v>
      </c>
      <c r="AI175" s="575">
        <v>12890</v>
      </c>
      <c r="AJ175" s="575">
        <v>9650</v>
      </c>
      <c r="AK175" s="575">
        <v>7360</v>
      </c>
      <c r="AL175" s="584">
        <v>5740</v>
      </c>
      <c r="AM175" s="380">
        <f t="shared" si="8"/>
        <v>0</v>
      </c>
      <c r="AN175" s="406">
        <f t="shared" si="8"/>
        <v>0</v>
      </c>
      <c r="AO175" s="445">
        <v>143200</v>
      </c>
    </row>
    <row r="176" spans="29:41" ht="14.25" customHeight="1">
      <c r="AC176" s="444">
        <v>515000</v>
      </c>
      <c r="AD176" s="455">
        <v>518000</v>
      </c>
      <c r="AE176" s="573">
        <v>32350</v>
      </c>
      <c r="AF176" s="575">
        <v>25880</v>
      </c>
      <c r="AG176" s="575">
        <v>19590</v>
      </c>
      <c r="AH176" s="575">
        <v>16370</v>
      </c>
      <c r="AI176" s="575">
        <v>13130</v>
      </c>
      <c r="AJ176" s="575">
        <v>9890</v>
      </c>
      <c r="AK176" s="575">
        <v>7480</v>
      </c>
      <c r="AL176" s="584">
        <v>5860</v>
      </c>
      <c r="AM176" s="380">
        <f t="shared" si="8"/>
        <v>0</v>
      </c>
      <c r="AN176" s="406">
        <f t="shared" si="8"/>
        <v>0</v>
      </c>
      <c r="AO176" s="445">
        <v>145000</v>
      </c>
    </row>
    <row r="177" spans="29:41" ht="14.25" customHeight="1">
      <c r="AC177" s="444">
        <v>518000</v>
      </c>
      <c r="AD177" s="455">
        <v>521000</v>
      </c>
      <c r="AE177" s="573">
        <v>32840</v>
      </c>
      <c r="AF177" s="575">
        <v>26370</v>
      </c>
      <c r="AG177" s="575">
        <v>19900</v>
      </c>
      <c r="AH177" s="575">
        <v>16610</v>
      </c>
      <c r="AI177" s="575">
        <v>13380</v>
      </c>
      <c r="AJ177" s="575">
        <v>10140</v>
      </c>
      <c r="AK177" s="575">
        <v>7610</v>
      </c>
      <c r="AL177" s="584">
        <v>5980</v>
      </c>
      <c r="AM177" s="380">
        <f t="shared" si="8"/>
        <v>0</v>
      </c>
      <c r="AN177" s="406">
        <f t="shared" si="8"/>
        <v>0</v>
      </c>
      <c r="AO177" s="445">
        <v>146600</v>
      </c>
    </row>
    <row r="178" spans="29:41" ht="14.25" customHeight="1">
      <c r="AC178" s="449">
        <v>521000</v>
      </c>
      <c r="AD178" s="456">
        <v>524000</v>
      </c>
      <c r="AE178" s="574">
        <v>33330</v>
      </c>
      <c r="AF178" s="576">
        <v>26800</v>
      </c>
      <c r="AG178" s="576">
        <v>20390</v>
      </c>
      <c r="AH178" s="576">
        <v>16860</v>
      </c>
      <c r="AI178" s="576">
        <v>13620</v>
      </c>
      <c r="AJ178" s="576">
        <v>10380</v>
      </c>
      <c r="AK178" s="576">
        <v>7730</v>
      </c>
      <c r="AL178" s="583">
        <v>6110</v>
      </c>
      <c r="AM178" s="380">
        <f t="shared" si="8"/>
        <v>0</v>
      </c>
      <c r="AN178" s="406">
        <f t="shared" si="8"/>
        <v>0</v>
      </c>
      <c r="AO178" s="451">
        <v>148400</v>
      </c>
    </row>
    <row r="179" spans="29:41" ht="14.25" customHeight="1">
      <c r="AC179" s="444">
        <v>524000</v>
      </c>
      <c r="AD179" s="455">
        <v>527000</v>
      </c>
      <c r="AE179" s="573">
        <v>33820</v>
      </c>
      <c r="AF179" s="575">
        <v>27350</v>
      </c>
      <c r="AG179" s="575">
        <v>20880</v>
      </c>
      <c r="AH179" s="575">
        <v>17100</v>
      </c>
      <c r="AI179" s="575">
        <v>13870</v>
      </c>
      <c r="AJ179" s="575">
        <v>10630</v>
      </c>
      <c r="AK179" s="575">
        <v>7850</v>
      </c>
      <c r="AL179" s="584">
        <v>6230</v>
      </c>
      <c r="AM179" s="380">
        <f t="shared" si="8"/>
        <v>0</v>
      </c>
      <c r="AN179" s="406">
        <f t="shared" si="8"/>
        <v>0</v>
      </c>
      <c r="AO179" s="445">
        <v>150100</v>
      </c>
    </row>
    <row r="180" spans="29:41" ht="14.25" customHeight="1">
      <c r="AC180" s="444">
        <v>527000</v>
      </c>
      <c r="AD180" s="455">
        <v>530000</v>
      </c>
      <c r="AE180" s="573">
        <v>34310</v>
      </c>
      <c r="AF180" s="575">
        <v>27840</v>
      </c>
      <c r="AG180" s="575">
        <v>21370</v>
      </c>
      <c r="AH180" s="575">
        <v>17350</v>
      </c>
      <c r="AI180" s="575">
        <v>14110</v>
      </c>
      <c r="AJ180" s="575">
        <v>10870</v>
      </c>
      <c r="AK180" s="575">
        <v>7970</v>
      </c>
      <c r="AL180" s="584">
        <v>6350</v>
      </c>
      <c r="AM180" s="380">
        <f t="shared" si="8"/>
        <v>0</v>
      </c>
      <c r="AN180" s="406">
        <f t="shared" si="8"/>
        <v>0</v>
      </c>
      <c r="AO180" s="445">
        <v>151700</v>
      </c>
    </row>
    <row r="181" spans="29:41" ht="14.25" customHeight="1">
      <c r="AC181" s="444">
        <v>530000</v>
      </c>
      <c r="AD181" s="455">
        <v>533000</v>
      </c>
      <c r="AE181" s="573">
        <v>34800</v>
      </c>
      <c r="AF181" s="575">
        <v>28330</v>
      </c>
      <c r="AG181" s="575">
        <v>21860</v>
      </c>
      <c r="AH181" s="575">
        <v>17590</v>
      </c>
      <c r="AI181" s="575">
        <v>14360</v>
      </c>
      <c r="AJ181" s="575">
        <v>11120</v>
      </c>
      <c r="AK181" s="575">
        <v>8100</v>
      </c>
      <c r="AL181" s="584">
        <v>6470</v>
      </c>
      <c r="AM181" s="380">
        <f t="shared" si="8"/>
        <v>0</v>
      </c>
      <c r="AN181" s="406">
        <f t="shared" si="8"/>
        <v>0</v>
      </c>
      <c r="AO181" s="445">
        <v>153300</v>
      </c>
    </row>
    <row r="182" spans="29:41" ht="14.25" customHeight="1">
      <c r="AC182" s="444">
        <v>533000</v>
      </c>
      <c r="AD182" s="455">
        <v>536000</v>
      </c>
      <c r="AE182" s="573">
        <v>35290</v>
      </c>
      <c r="AF182" s="575">
        <v>28820</v>
      </c>
      <c r="AG182" s="575">
        <v>22350</v>
      </c>
      <c r="AH182" s="575">
        <v>17840</v>
      </c>
      <c r="AI182" s="575">
        <v>14600</v>
      </c>
      <c r="AJ182" s="575">
        <v>11360</v>
      </c>
      <c r="AK182" s="575">
        <v>8220</v>
      </c>
      <c r="AL182" s="584">
        <v>6600</v>
      </c>
      <c r="AM182" s="380">
        <f t="shared" si="8"/>
        <v>0</v>
      </c>
      <c r="AN182" s="406">
        <f t="shared" si="8"/>
        <v>0</v>
      </c>
      <c r="AO182" s="445">
        <v>154900</v>
      </c>
    </row>
    <row r="183" spans="29:41" ht="14.25" customHeight="1">
      <c r="AC183" s="449">
        <v>536000</v>
      </c>
      <c r="AD183" s="456">
        <v>539000</v>
      </c>
      <c r="AE183" s="574">
        <v>35780</v>
      </c>
      <c r="AF183" s="576">
        <v>29310</v>
      </c>
      <c r="AG183" s="576">
        <v>22840</v>
      </c>
      <c r="AH183" s="576">
        <v>18080</v>
      </c>
      <c r="AI183" s="576">
        <v>14850</v>
      </c>
      <c r="AJ183" s="576">
        <v>11610</v>
      </c>
      <c r="AK183" s="576">
        <v>8380</v>
      </c>
      <c r="AL183" s="583">
        <v>6720</v>
      </c>
      <c r="AM183" s="380">
        <f t="shared" si="8"/>
        <v>0</v>
      </c>
      <c r="AN183" s="406">
        <f t="shared" si="8"/>
        <v>0</v>
      </c>
      <c r="AO183" s="451">
        <v>156400</v>
      </c>
    </row>
    <row r="184" spans="29:41" ht="14.25" customHeight="1">
      <c r="AC184" s="444">
        <v>539000</v>
      </c>
      <c r="AD184" s="455">
        <v>542000</v>
      </c>
      <c r="AE184" s="573">
        <v>36270</v>
      </c>
      <c r="AF184" s="575">
        <v>29800</v>
      </c>
      <c r="AG184" s="575">
        <v>23330</v>
      </c>
      <c r="AH184" s="575">
        <v>18330</v>
      </c>
      <c r="AI184" s="575">
        <v>15090</v>
      </c>
      <c r="AJ184" s="575">
        <v>11850</v>
      </c>
      <c r="AK184" s="575">
        <v>8630</v>
      </c>
      <c r="AL184" s="584">
        <v>6840</v>
      </c>
      <c r="AM184" s="380">
        <f t="shared" si="8"/>
        <v>0</v>
      </c>
      <c r="AN184" s="406">
        <f t="shared" si="8"/>
        <v>0</v>
      </c>
      <c r="AO184" s="445">
        <v>158100</v>
      </c>
    </row>
    <row r="185" spans="29:41" ht="14.25" customHeight="1">
      <c r="AC185" s="444">
        <v>542000</v>
      </c>
      <c r="AD185" s="455">
        <v>545000</v>
      </c>
      <c r="AE185" s="573">
        <v>36760</v>
      </c>
      <c r="AF185" s="575">
        <v>30290</v>
      </c>
      <c r="AG185" s="575">
        <v>23820</v>
      </c>
      <c r="AH185" s="575">
        <v>18570</v>
      </c>
      <c r="AI185" s="575">
        <v>15340</v>
      </c>
      <c r="AJ185" s="575">
        <v>12100</v>
      </c>
      <c r="AK185" s="575">
        <v>8870</v>
      </c>
      <c r="AL185" s="584">
        <v>6960</v>
      </c>
      <c r="AM185" s="380">
        <f t="shared" ref="AM185:AN204" si="9">IF(AL185-$X$19&gt;0,AL185-$X$19,0)</f>
        <v>0</v>
      </c>
      <c r="AN185" s="406">
        <f t="shared" si="9"/>
        <v>0</v>
      </c>
      <c r="AO185" s="445">
        <v>159600</v>
      </c>
    </row>
    <row r="186" spans="29:41" ht="14.25" customHeight="1">
      <c r="AC186" s="444">
        <v>545000</v>
      </c>
      <c r="AD186" s="455">
        <v>548000</v>
      </c>
      <c r="AE186" s="573">
        <v>37250</v>
      </c>
      <c r="AF186" s="575">
        <v>30780</v>
      </c>
      <c r="AG186" s="575">
        <v>24310</v>
      </c>
      <c r="AH186" s="575">
        <v>18820</v>
      </c>
      <c r="AI186" s="575">
        <v>15580</v>
      </c>
      <c r="AJ186" s="575">
        <v>12340</v>
      </c>
      <c r="AK186" s="575">
        <v>9120</v>
      </c>
      <c r="AL186" s="584">
        <v>7090</v>
      </c>
      <c r="AM186" s="380">
        <f t="shared" si="9"/>
        <v>0</v>
      </c>
      <c r="AN186" s="406">
        <f t="shared" si="9"/>
        <v>0</v>
      </c>
      <c r="AO186" s="445">
        <v>161200</v>
      </c>
    </row>
    <row r="187" spans="29:41" ht="14.25" customHeight="1">
      <c r="AC187" s="444">
        <v>548000</v>
      </c>
      <c r="AD187" s="455">
        <v>551000</v>
      </c>
      <c r="AE187" s="573">
        <v>37740</v>
      </c>
      <c r="AF187" s="575">
        <v>31270</v>
      </c>
      <c r="AG187" s="575">
        <v>24800</v>
      </c>
      <c r="AH187" s="575">
        <v>19060</v>
      </c>
      <c r="AI187" s="575">
        <v>15830</v>
      </c>
      <c r="AJ187" s="575">
        <v>12590</v>
      </c>
      <c r="AK187" s="575">
        <v>9360</v>
      </c>
      <c r="AL187" s="584">
        <v>7210</v>
      </c>
      <c r="AM187" s="380">
        <f t="shared" si="9"/>
        <v>0</v>
      </c>
      <c r="AN187" s="406">
        <f t="shared" si="9"/>
        <v>0</v>
      </c>
      <c r="AO187" s="445">
        <v>162700</v>
      </c>
    </row>
    <row r="188" spans="29:41" ht="14.25" customHeight="1">
      <c r="AC188" s="449">
        <v>551000</v>
      </c>
      <c r="AD188" s="456">
        <v>554000</v>
      </c>
      <c r="AE188" s="574">
        <v>38280</v>
      </c>
      <c r="AF188" s="576">
        <v>31810</v>
      </c>
      <c r="AG188" s="576">
        <v>25340</v>
      </c>
      <c r="AH188" s="576">
        <v>19330</v>
      </c>
      <c r="AI188" s="576">
        <v>16100</v>
      </c>
      <c r="AJ188" s="576">
        <v>12860</v>
      </c>
      <c r="AK188" s="576">
        <v>9630</v>
      </c>
      <c r="AL188" s="583">
        <v>7350</v>
      </c>
      <c r="AM188" s="380">
        <f t="shared" si="9"/>
        <v>0</v>
      </c>
      <c r="AN188" s="406">
        <f t="shared" si="9"/>
        <v>0</v>
      </c>
      <c r="AO188" s="451">
        <v>164300</v>
      </c>
    </row>
    <row r="189" spans="29:41" ht="14.25" customHeight="1">
      <c r="AC189" s="444">
        <v>554000</v>
      </c>
      <c r="AD189" s="455">
        <v>557000</v>
      </c>
      <c r="AE189" s="573">
        <v>38830</v>
      </c>
      <c r="AF189" s="575">
        <v>32370</v>
      </c>
      <c r="AG189" s="575">
        <v>25890</v>
      </c>
      <c r="AH189" s="575">
        <v>19600</v>
      </c>
      <c r="AI189" s="575">
        <v>16380</v>
      </c>
      <c r="AJ189" s="575">
        <v>13140</v>
      </c>
      <c r="AK189" s="575">
        <v>9900</v>
      </c>
      <c r="AL189" s="584">
        <v>7480</v>
      </c>
      <c r="AM189" s="380">
        <f t="shared" si="9"/>
        <v>0</v>
      </c>
      <c r="AN189" s="406">
        <f t="shared" si="9"/>
        <v>0</v>
      </c>
      <c r="AO189" s="445">
        <v>165900</v>
      </c>
    </row>
    <row r="190" spans="29:41" ht="14.25" customHeight="1">
      <c r="AC190" s="444">
        <v>557000</v>
      </c>
      <c r="AD190" s="455">
        <v>560000</v>
      </c>
      <c r="AE190" s="573">
        <v>39380</v>
      </c>
      <c r="AF190" s="575">
        <v>32920</v>
      </c>
      <c r="AG190" s="575">
        <v>26440</v>
      </c>
      <c r="AH190" s="575">
        <v>19980</v>
      </c>
      <c r="AI190" s="575">
        <v>16650</v>
      </c>
      <c r="AJ190" s="575">
        <v>13420</v>
      </c>
      <c r="AK190" s="575">
        <v>10180</v>
      </c>
      <c r="AL190" s="584">
        <v>7630</v>
      </c>
      <c r="AM190" s="380">
        <f t="shared" si="9"/>
        <v>0</v>
      </c>
      <c r="AN190" s="406">
        <f t="shared" si="9"/>
        <v>0</v>
      </c>
      <c r="AO190" s="445">
        <v>167400</v>
      </c>
    </row>
    <row r="191" spans="29:41" ht="14.25" customHeight="1">
      <c r="AC191" s="444">
        <v>560000</v>
      </c>
      <c r="AD191" s="455">
        <v>563000</v>
      </c>
      <c r="AE191" s="573">
        <v>39930</v>
      </c>
      <c r="AF191" s="575">
        <v>33470</v>
      </c>
      <c r="AG191" s="575">
        <v>27000</v>
      </c>
      <c r="AH191" s="575">
        <v>20530</v>
      </c>
      <c r="AI191" s="575">
        <v>16930</v>
      </c>
      <c r="AJ191" s="575">
        <v>13690</v>
      </c>
      <c r="AK191" s="575">
        <v>10460</v>
      </c>
      <c r="AL191" s="584">
        <v>7760</v>
      </c>
      <c r="AM191" s="380">
        <f t="shared" si="9"/>
        <v>0</v>
      </c>
      <c r="AN191" s="406">
        <f t="shared" si="9"/>
        <v>0</v>
      </c>
      <c r="AO191" s="445">
        <v>169000</v>
      </c>
    </row>
    <row r="192" spans="29:41" ht="14.25" customHeight="1">
      <c r="AC192" s="444">
        <v>563000</v>
      </c>
      <c r="AD192" s="455">
        <v>566000</v>
      </c>
      <c r="AE192" s="573">
        <v>40480</v>
      </c>
      <c r="AF192" s="575">
        <v>34020</v>
      </c>
      <c r="AG192" s="575">
        <v>27550</v>
      </c>
      <c r="AH192" s="575">
        <v>21080</v>
      </c>
      <c r="AI192" s="590">
        <v>17200</v>
      </c>
      <c r="AJ192" s="575">
        <v>13970</v>
      </c>
      <c r="AK192" s="575">
        <v>10730</v>
      </c>
      <c r="AL192" s="584">
        <v>7900</v>
      </c>
      <c r="AM192" s="380">
        <f t="shared" si="9"/>
        <v>0</v>
      </c>
      <c r="AN192" s="406">
        <f t="shared" si="9"/>
        <v>0</v>
      </c>
      <c r="AO192" s="445">
        <v>170500</v>
      </c>
    </row>
    <row r="193" spans="29:41" ht="14.25" customHeight="1">
      <c r="AC193" s="449">
        <v>566000</v>
      </c>
      <c r="AD193" s="456">
        <v>569000</v>
      </c>
      <c r="AE193" s="574">
        <v>41030</v>
      </c>
      <c r="AF193" s="576">
        <v>34570</v>
      </c>
      <c r="AG193" s="576">
        <v>28100</v>
      </c>
      <c r="AH193" s="576">
        <v>21630</v>
      </c>
      <c r="AI193" s="576">
        <v>17480</v>
      </c>
      <c r="AJ193" s="576">
        <v>14240</v>
      </c>
      <c r="AK193" s="576">
        <v>11010</v>
      </c>
      <c r="AL193" s="583">
        <v>8040</v>
      </c>
      <c r="AM193" s="380">
        <f t="shared" si="9"/>
        <v>0</v>
      </c>
      <c r="AN193" s="406">
        <f t="shared" si="9"/>
        <v>0</v>
      </c>
      <c r="AO193" s="451">
        <v>172000</v>
      </c>
    </row>
    <row r="194" spans="29:41" ht="14.25" customHeight="1">
      <c r="AC194" s="444">
        <v>569000</v>
      </c>
      <c r="AD194" s="455">
        <v>572000</v>
      </c>
      <c r="AE194" s="573">
        <v>41590</v>
      </c>
      <c r="AF194" s="575">
        <v>35120</v>
      </c>
      <c r="AG194" s="575">
        <v>28650</v>
      </c>
      <c r="AH194" s="575">
        <v>22190</v>
      </c>
      <c r="AI194" s="575">
        <v>17760</v>
      </c>
      <c r="AJ194" s="575">
        <v>14520</v>
      </c>
      <c r="AK194" s="575">
        <v>11280</v>
      </c>
      <c r="AL194" s="584">
        <v>8180</v>
      </c>
      <c r="AM194" s="380">
        <f t="shared" si="9"/>
        <v>0</v>
      </c>
      <c r="AN194" s="406">
        <f t="shared" si="9"/>
        <v>0</v>
      </c>
      <c r="AO194" s="445">
        <v>173600</v>
      </c>
    </row>
    <row r="195" spans="29:41" ht="14.25" customHeight="1">
      <c r="AC195" s="444">
        <v>572000</v>
      </c>
      <c r="AD195" s="455">
        <v>575000</v>
      </c>
      <c r="AE195" s="573">
        <v>42140</v>
      </c>
      <c r="AF195" s="575">
        <v>35670</v>
      </c>
      <c r="AG195" s="575">
        <v>29200</v>
      </c>
      <c r="AH195" s="575">
        <v>22740</v>
      </c>
      <c r="AI195" s="575">
        <v>18030</v>
      </c>
      <c r="AJ195" s="575">
        <v>14790</v>
      </c>
      <c r="AK195" s="575">
        <v>11560</v>
      </c>
      <c r="AL195" s="584">
        <v>6330</v>
      </c>
      <c r="AM195" s="380">
        <f t="shared" si="9"/>
        <v>0</v>
      </c>
      <c r="AN195" s="406">
        <f t="shared" si="9"/>
        <v>0</v>
      </c>
      <c r="AO195" s="445">
        <v>175100</v>
      </c>
    </row>
    <row r="196" spans="29:41" ht="14.25" customHeight="1">
      <c r="AC196" s="444">
        <v>575000</v>
      </c>
      <c r="AD196" s="455">
        <v>578000</v>
      </c>
      <c r="AE196" s="573">
        <v>42690</v>
      </c>
      <c r="AF196" s="575">
        <v>36230</v>
      </c>
      <c r="AG196" s="575">
        <v>29750</v>
      </c>
      <c r="AH196" s="575">
        <v>23290</v>
      </c>
      <c r="AI196" s="575">
        <v>18310</v>
      </c>
      <c r="AJ196" s="575">
        <v>15070</v>
      </c>
      <c r="AK196" s="575">
        <v>11830</v>
      </c>
      <c r="AL196" s="584">
        <v>8610</v>
      </c>
      <c r="AM196" s="380">
        <f t="shared" si="9"/>
        <v>0</v>
      </c>
      <c r="AN196" s="406">
        <f t="shared" si="9"/>
        <v>0</v>
      </c>
      <c r="AO196" s="445">
        <v>176600</v>
      </c>
    </row>
    <row r="197" spans="29:41" ht="14.25" customHeight="1">
      <c r="AC197" s="444">
        <v>578000</v>
      </c>
      <c r="AD197" s="455">
        <v>581000</v>
      </c>
      <c r="AE197" s="573">
        <v>43240</v>
      </c>
      <c r="AF197" s="575">
        <v>36780</v>
      </c>
      <c r="AG197" s="575">
        <v>30300</v>
      </c>
      <c r="AH197" s="575">
        <v>23840</v>
      </c>
      <c r="AI197" s="590">
        <v>18580</v>
      </c>
      <c r="AJ197" s="575">
        <v>15350</v>
      </c>
      <c r="AK197" s="575">
        <v>12110</v>
      </c>
      <c r="AL197" s="584">
        <v>8880</v>
      </c>
      <c r="AM197" s="380">
        <f t="shared" si="9"/>
        <v>0</v>
      </c>
      <c r="AN197" s="406">
        <f t="shared" si="9"/>
        <v>0</v>
      </c>
      <c r="AO197" s="445">
        <v>178200</v>
      </c>
    </row>
    <row r="198" spans="29:41" ht="14.25" customHeight="1">
      <c r="AC198" s="449">
        <v>581000</v>
      </c>
      <c r="AD198" s="456">
        <v>584000</v>
      </c>
      <c r="AE198" s="574">
        <v>43790</v>
      </c>
      <c r="AF198" s="576">
        <v>37330</v>
      </c>
      <c r="AG198" s="576">
        <v>30850</v>
      </c>
      <c r="AH198" s="576">
        <v>24390</v>
      </c>
      <c r="AI198" s="576">
        <v>18800</v>
      </c>
      <c r="AJ198" s="576">
        <v>15620</v>
      </c>
      <c r="AK198" s="576">
        <v>12380</v>
      </c>
      <c r="AL198" s="583">
        <v>9160</v>
      </c>
      <c r="AM198" s="380">
        <f t="shared" si="9"/>
        <v>0</v>
      </c>
      <c r="AN198" s="406">
        <f t="shared" si="9"/>
        <v>0</v>
      </c>
      <c r="AO198" s="451">
        <v>179600</v>
      </c>
    </row>
    <row r="199" spans="29:41" ht="14.25" customHeight="1" thickBot="1">
      <c r="AC199" s="492">
        <v>584000</v>
      </c>
      <c r="AD199" s="493">
        <v>587000</v>
      </c>
      <c r="AE199" s="577">
        <v>44340</v>
      </c>
      <c r="AF199" s="578">
        <v>37880</v>
      </c>
      <c r="AG199" s="578">
        <v>31410</v>
      </c>
      <c r="AH199" s="578">
        <v>24940</v>
      </c>
      <c r="AI199" s="578">
        <v>19130</v>
      </c>
      <c r="AJ199" s="578">
        <v>15900</v>
      </c>
      <c r="AK199" s="578">
        <v>12660</v>
      </c>
      <c r="AL199" s="585">
        <v>9430</v>
      </c>
      <c r="AM199" s="380">
        <f t="shared" si="9"/>
        <v>0</v>
      </c>
      <c r="AN199" s="406">
        <f t="shared" si="9"/>
        <v>0</v>
      </c>
      <c r="AO199" s="495">
        <v>181100</v>
      </c>
    </row>
    <row r="200" spans="29:41" ht="14.25" customHeight="1">
      <c r="AC200" s="444">
        <v>587000</v>
      </c>
      <c r="AD200" s="455">
        <v>590000</v>
      </c>
      <c r="AE200" s="586">
        <v>44890</v>
      </c>
      <c r="AF200" s="587">
        <v>38430</v>
      </c>
      <c r="AG200" s="587">
        <v>31960</v>
      </c>
      <c r="AH200" s="587">
        <v>25490</v>
      </c>
      <c r="AI200" s="587">
        <v>19410</v>
      </c>
      <c r="AJ200" s="587">
        <v>16170</v>
      </c>
      <c r="AK200" s="587">
        <v>12940</v>
      </c>
      <c r="AL200" s="588">
        <v>9710</v>
      </c>
      <c r="AM200" s="380">
        <f t="shared" si="9"/>
        <v>0</v>
      </c>
      <c r="AN200" s="406">
        <f t="shared" si="9"/>
        <v>0</v>
      </c>
      <c r="AO200" s="445">
        <v>182700</v>
      </c>
    </row>
    <row r="201" spans="29:41" ht="14.25" customHeight="1">
      <c r="AC201" s="444">
        <v>590000</v>
      </c>
      <c r="AD201" s="455">
        <v>593000</v>
      </c>
      <c r="AE201" s="573">
        <v>45440</v>
      </c>
      <c r="AF201" s="575">
        <v>38980</v>
      </c>
      <c r="AG201" s="575">
        <v>32510</v>
      </c>
      <c r="AH201" s="575">
        <v>26050</v>
      </c>
      <c r="AI201" s="575">
        <v>19680</v>
      </c>
      <c r="AJ201" s="575">
        <v>16450</v>
      </c>
      <c r="AK201" s="575">
        <v>13210</v>
      </c>
      <c r="AL201" s="584">
        <v>9990</v>
      </c>
      <c r="AM201" s="380">
        <f t="shared" si="9"/>
        <v>0</v>
      </c>
      <c r="AN201" s="406">
        <f t="shared" si="9"/>
        <v>0</v>
      </c>
      <c r="AO201" s="445">
        <v>184200</v>
      </c>
    </row>
    <row r="202" spans="29:41" ht="14.25" customHeight="1">
      <c r="AC202" s="444">
        <v>593000</v>
      </c>
      <c r="AD202" s="455">
        <v>596000</v>
      </c>
      <c r="AE202" s="573">
        <v>46000</v>
      </c>
      <c r="AF202" s="575">
        <v>39530</v>
      </c>
      <c r="AG202" s="575">
        <v>33060</v>
      </c>
      <c r="AH202" s="575">
        <v>26600</v>
      </c>
      <c r="AI202" s="575">
        <v>20130</v>
      </c>
      <c r="AJ202" s="575">
        <v>16720</v>
      </c>
      <c r="AK202" s="575">
        <v>13490</v>
      </c>
      <c r="AL202" s="584">
        <v>10260</v>
      </c>
      <c r="AM202" s="380">
        <f t="shared" si="9"/>
        <v>0</v>
      </c>
      <c r="AN202" s="406">
        <f t="shared" si="9"/>
        <v>0</v>
      </c>
      <c r="AO202" s="445">
        <v>185700</v>
      </c>
    </row>
    <row r="203" spans="29:41" ht="14.25" customHeight="1">
      <c r="AC203" s="449">
        <v>596000</v>
      </c>
      <c r="AD203" s="456">
        <v>599000</v>
      </c>
      <c r="AE203" s="574">
        <v>46550</v>
      </c>
      <c r="AF203" s="576">
        <v>40080</v>
      </c>
      <c r="AG203" s="576">
        <v>33610</v>
      </c>
      <c r="AH203" s="576">
        <v>27150</v>
      </c>
      <c r="AI203" s="576">
        <v>20690</v>
      </c>
      <c r="AJ203" s="576">
        <v>17000</v>
      </c>
      <c r="AK203" s="591">
        <v>13760</v>
      </c>
      <c r="AL203" s="583">
        <v>10540</v>
      </c>
      <c r="AM203" s="380">
        <f t="shared" si="9"/>
        <v>0</v>
      </c>
      <c r="AN203" s="406">
        <f t="shared" si="9"/>
        <v>0</v>
      </c>
      <c r="AO203" s="451">
        <v>187300</v>
      </c>
    </row>
    <row r="204" spans="29:41" ht="14.25" customHeight="1">
      <c r="AC204" s="444">
        <v>599000</v>
      </c>
      <c r="AD204" s="455">
        <v>602000</v>
      </c>
      <c r="AE204" s="573">
        <v>47100</v>
      </c>
      <c r="AF204" s="575">
        <v>40640</v>
      </c>
      <c r="AG204" s="575">
        <v>34160</v>
      </c>
      <c r="AH204" s="575">
        <v>27700</v>
      </c>
      <c r="AI204" s="575">
        <v>21240</v>
      </c>
      <c r="AJ204" s="575">
        <v>17280</v>
      </c>
      <c r="AK204" s="575">
        <v>14040</v>
      </c>
      <c r="AL204" s="584">
        <v>10810</v>
      </c>
      <c r="AM204" s="380">
        <f t="shared" si="9"/>
        <v>0</v>
      </c>
      <c r="AN204" s="406">
        <f t="shared" si="9"/>
        <v>0</v>
      </c>
      <c r="AO204" s="445">
        <v>188800</v>
      </c>
    </row>
    <row r="205" spans="29:41" ht="14.25" customHeight="1">
      <c r="AC205" s="444">
        <v>602000</v>
      </c>
      <c r="AD205" s="455">
        <v>605000</v>
      </c>
      <c r="AE205" s="573">
        <v>47650</v>
      </c>
      <c r="AF205" s="575">
        <v>41190</v>
      </c>
      <c r="AG205" s="575">
        <v>34710</v>
      </c>
      <c r="AH205" s="575">
        <v>28250</v>
      </c>
      <c r="AI205" s="575">
        <v>21790</v>
      </c>
      <c r="AJ205" s="575">
        <v>17550</v>
      </c>
      <c r="AK205" s="575">
        <v>14310</v>
      </c>
      <c r="AL205" s="584">
        <v>11090</v>
      </c>
      <c r="AM205" s="380">
        <f t="shared" ref="AM205:AN224" si="10">IF(AL205-$X$19&gt;0,AL205-$X$19,0)</f>
        <v>0</v>
      </c>
      <c r="AN205" s="406">
        <f t="shared" si="10"/>
        <v>0</v>
      </c>
      <c r="AO205" s="445">
        <v>190300</v>
      </c>
    </row>
    <row r="206" spans="29:41" ht="14.25" customHeight="1">
      <c r="AC206" s="444">
        <v>605000</v>
      </c>
      <c r="AD206" s="455">
        <v>608000</v>
      </c>
      <c r="AE206" s="573">
        <v>48200</v>
      </c>
      <c r="AF206" s="575">
        <v>41740</v>
      </c>
      <c r="AG206" s="575">
        <v>35270</v>
      </c>
      <c r="AH206" s="575">
        <v>28800</v>
      </c>
      <c r="AI206" s="575">
        <v>22340</v>
      </c>
      <c r="AJ206" s="575">
        <v>17830</v>
      </c>
      <c r="AK206" s="575">
        <v>14590</v>
      </c>
      <c r="AL206" s="584">
        <v>11360</v>
      </c>
      <c r="AM206" s="380">
        <f t="shared" si="10"/>
        <v>0</v>
      </c>
      <c r="AN206" s="406">
        <f t="shared" si="10"/>
        <v>0</v>
      </c>
      <c r="AO206" s="445">
        <v>191800</v>
      </c>
    </row>
    <row r="207" spans="29:41" ht="14.25" customHeight="1">
      <c r="AC207" s="444">
        <v>608000</v>
      </c>
      <c r="AD207" s="455">
        <v>611000</v>
      </c>
      <c r="AE207" s="573">
        <v>48750</v>
      </c>
      <c r="AF207" s="575">
        <v>42290</v>
      </c>
      <c r="AG207" s="575">
        <v>35820</v>
      </c>
      <c r="AH207" s="575">
        <v>29350</v>
      </c>
      <c r="AI207" s="575">
        <v>22890</v>
      </c>
      <c r="AJ207" s="575">
        <v>18100</v>
      </c>
      <c r="AK207" s="575">
        <v>14870</v>
      </c>
      <c r="AL207" s="584">
        <v>11640</v>
      </c>
      <c r="AM207" s="380">
        <f t="shared" si="10"/>
        <v>0</v>
      </c>
      <c r="AN207" s="406">
        <f t="shared" si="10"/>
        <v>0</v>
      </c>
      <c r="AO207" s="445">
        <v>193400</v>
      </c>
    </row>
    <row r="208" spans="29:41" ht="14.25" customHeight="1">
      <c r="AC208" s="449">
        <v>611000</v>
      </c>
      <c r="AD208" s="456">
        <v>614000</v>
      </c>
      <c r="AE208" s="574">
        <v>49300</v>
      </c>
      <c r="AF208" s="576">
        <v>42840</v>
      </c>
      <c r="AG208" s="576">
        <v>36370</v>
      </c>
      <c r="AH208" s="576">
        <v>29910</v>
      </c>
      <c r="AI208" s="576">
        <v>23440</v>
      </c>
      <c r="AJ208" s="576">
        <v>18380</v>
      </c>
      <c r="AK208" s="576">
        <v>15140</v>
      </c>
      <c r="AL208" s="583">
        <v>11920</v>
      </c>
      <c r="AM208" s="380">
        <f t="shared" si="10"/>
        <v>0</v>
      </c>
      <c r="AN208" s="406">
        <f t="shared" si="10"/>
        <v>0</v>
      </c>
      <c r="AO208" s="451">
        <v>194900</v>
      </c>
    </row>
    <row r="209" spans="29:41" ht="14.25" customHeight="1">
      <c r="AC209" s="444">
        <v>614000</v>
      </c>
      <c r="AD209" s="455">
        <v>617000</v>
      </c>
      <c r="AE209" s="573">
        <v>49860</v>
      </c>
      <c r="AF209" s="575">
        <v>43390</v>
      </c>
      <c r="AG209" s="575">
        <v>36920</v>
      </c>
      <c r="AH209" s="575">
        <v>30460</v>
      </c>
      <c r="AI209" s="575">
        <v>23990</v>
      </c>
      <c r="AJ209" s="575">
        <v>18650</v>
      </c>
      <c r="AK209" s="575">
        <v>15420</v>
      </c>
      <c r="AL209" s="584">
        <v>12190</v>
      </c>
      <c r="AM209" s="380">
        <f t="shared" si="10"/>
        <v>0</v>
      </c>
      <c r="AN209" s="406">
        <f t="shared" si="10"/>
        <v>0</v>
      </c>
      <c r="AO209" s="445">
        <v>196400</v>
      </c>
    </row>
    <row r="210" spans="29:41" ht="14.25" customHeight="1">
      <c r="AC210" s="444">
        <v>617000</v>
      </c>
      <c r="AD210" s="455">
        <v>620000</v>
      </c>
      <c r="AE210" s="573">
        <v>50410</v>
      </c>
      <c r="AF210" s="575">
        <v>43940</v>
      </c>
      <c r="AG210" s="575">
        <v>37470</v>
      </c>
      <c r="AH210" s="575">
        <v>31010</v>
      </c>
      <c r="AI210" s="575">
        <v>24540</v>
      </c>
      <c r="AJ210" s="575">
        <v>18930</v>
      </c>
      <c r="AK210" s="575">
        <v>15690</v>
      </c>
      <c r="AL210" s="584">
        <v>12470</v>
      </c>
      <c r="AM210" s="380">
        <f t="shared" si="10"/>
        <v>0</v>
      </c>
      <c r="AN210" s="406">
        <f t="shared" si="10"/>
        <v>0</v>
      </c>
      <c r="AO210" s="445">
        <v>197900</v>
      </c>
    </row>
    <row r="211" spans="29:41" ht="14.25" customHeight="1">
      <c r="AC211" s="444">
        <v>620000</v>
      </c>
      <c r="AD211" s="455">
        <v>623000</v>
      </c>
      <c r="AE211" s="573">
        <v>50960</v>
      </c>
      <c r="AF211" s="575">
        <v>44500</v>
      </c>
      <c r="AG211" s="575">
        <v>38020</v>
      </c>
      <c r="AH211" s="575">
        <v>31560</v>
      </c>
      <c r="AI211" s="575">
        <v>25100</v>
      </c>
      <c r="AJ211" s="575">
        <v>19210</v>
      </c>
      <c r="AK211" s="575">
        <v>15970</v>
      </c>
      <c r="AL211" s="584">
        <v>12740</v>
      </c>
      <c r="AM211" s="380">
        <f t="shared" si="10"/>
        <v>0</v>
      </c>
      <c r="AN211" s="406">
        <f t="shared" si="10"/>
        <v>0</v>
      </c>
      <c r="AO211" s="445">
        <v>199400</v>
      </c>
    </row>
    <row r="212" spans="29:41" ht="14.25" customHeight="1">
      <c r="AC212" s="444">
        <v>623000</v>
      </c>
      <c r="AD212" s="455">
        <v>626000</v>
      </c>
      <c r="AE212" s="573">
        <v>51510</v>
      </c>
      <c r="AF212" s="575">
        <v>45050</v>
      </c>
      <c r="AG212" s="575">
        <v>38570</v>
      </c>
      <c r="AH212" s="575">
        <v>32110</v>
      </c>
      <c r="AI212" s="575">
        <v>25650</v>
      </c>
      <c r="AJ212" s="575">
        <v>19480</v>
      </c>
      <c r="AK212" s="575">
        <v>16240</v>
      </c>
      <c r="AL212" s="584">
        <v>13020</v>
      </c>
      <c r="AM212" s="380">
        <f t="shared" si="10"/>
        <v>0</v>
      </c>
      <c r="AN212" s="406">
        <f t="shared" si="10"/>
        <v>0</v>
      </c>
      <c r="AO212" s="445">
        <v>200900</v>
      </c>
    </row>
    <row r="213" spans="29:41" ht="14.25" customHeight="1">
      <c r="AC213" s="449">
        <v>626000</v>
      </c>
      <c r="AD213" s="456">
        <v>629000</v>
      </c>
      <c r="AE213" s="574">
        <v>52060</v>
      </c>
      <c r="AF213" s="576">
        <v>45600</v>
      </c>
      <c r="AG213" s="576">
        <v>39120</v>
      </c>
      <c r="AH213" s="576">
        <v>32660</v>
      </c>
      <c r="AI213" s="576">
        <v>26200</v>
      </c>
      <c r="AJ213" s="576">
        <v>19760</v>
      </c>
      <c r="AK213" s="576">
        <v>16520</v>
      </c>
      <c r="AL213" s="583">
        <v>13290</v>
      </c>
      <c r="AM213" s="380">
        <f t="shared" si="10"/>
        <v>0</v>
      </c>
      <c r="AN213" s="406">
        <f t="shared" si="10"/>
        <v>0</v>
      </c>
      <c r="AO213" s="451">
        <v>202500</v>
      </c>
    </row>
    <row r="214" spans="29:41" ht="14.25" customHeight="1">
      <c r="AC214" s="444">
        <v>629000</v>
      </c>
      <c r="AD214" s="455">
        <v>632000</v>
      </c>
      <c r="AE214" s="573">
        <v>52610</v>
      </c>
      <c r="AF214" s="575">
        <v>46150</v>
      </c>
      <c r="AG214" s="575">
        <v>39680</v>
      </c>
      <c r="AH214" s="575">
        <v>33210</v>
      </c>
      <c r="AI214" s="575">
        <v>26750</v>
      </c>
      <c r="AJ214" s="575">
        <v>20280</v>
      </c>
      <c r="AK214" s="575">
        <v>16800</v>
      </c>
      <c r="AL214" s="584">
        <v>13570</v>
      </c>
      <c r="AM214" s="380">
        <f t="shared" si="10"/>
        <v>0</v>
      </c>
      <c r="AN214" s="406">
        <f t="shared" si="10"/>
        <v>0</v>
      </c>
      <c r="AO214" s="445">
        <v>204000</v>
      </c>
    </row>
    <row r="215" spans="29:41" ht="14.25" customHeight="1">
      <c r="AC215" s="444">
        <v>632000</v>
      </c>
      <c r="AD215" s="455">
        <v>635000</v>
      </c>
      <c r="AE215" s="573">
        <v>53160</v>
      </c>
      <c r="AF215" s="575">
        <v>46700</v>
      </c>
      <c r="AG215" s="575">
        <v>40230</v>
      </c>
      <c r="AH215" s="575">
        <v>33760</v>
      </c>
      <c r="AI215" s="575">
        <v>27300</v>
      </c>
      <c r="AJ215" s="575">
        <v>20830</v>
      </c>
      <c r="AK215" s="575">
        <v>17070</v>
      </c>
      <c r="AL215" s="584">
        <v>13840</v>
      </c>
      <c r="AM215" s="380">
        <f t="shared" si="10"/>
        <v>0</v>
      </c>
      <c r="AN215" s="406">
        <f t="shared" si="10"/>
        <v>0</v>
      </c>
      <c r="AO215" s="445">
        <v>205500</v>
      </c>
    </row>
    <row r="216" spans="29:41" ht="14.25" customHeight="1">
      <c r="AC216" s="444">
        <v>635000</v>
      </c>
      <c r="AD216" s="455">
        <v>638000</v>
      </c>
      <c r="AE216" s="573">
        <v>53710</v>
      </c>
      <c r="AF216" s="575">
        <v>47250</v>
      </c>
      <c r="AG216" s="575">
        <v>40780</v>
      </c>
      <c r="AH216" s="575">
        <v>34320</v>
      </c>
      <c r="AI216" s="575">
        <v>27850</v>
      </c>
      <c r="AJ216" s="575">
        <v>21380</v>
      </c>
      <c r="AK216" s="575">
        <v>17350</v>
      </c>
      <c r="AL216" s="584">
        <v>14120</v>
      </c>
      <c r="AM216" s="380">
        <f t="shared" si="10"/>
        <v>0</v>
      </c>
      <c r="AN216" s="406">
        <f t="shared" si="10"/>
        <v>0</v>
      </c>
      <c r="AO216" s="445">
        <v>207100</v>
      </c>
    </row>
    <row r="217" spans="29:41" ht="14.25" customHeight="1">
      <c r="AC217" s="444">
        <v>638000</v>
      </c>
      <c r="AD217" s="455">
        <v>641000</v>
      </c>
      <c r="AE217" s="573">
        <v>54270</v>
      </c>
      <c r="AF217" s="575">
        <v>47800</v>
      </c>
      <c r="AG217" s="575">
        <v>41330</v>
      </c>
      <c r="AH217" s="575">
        <v>34870</v>
      </c>
      <c r="AI217" s="575">
        <v>28400</v>
      </c>
      <c r="AJ217" s="575">
        <v>21930</v>
      </c>
      <c r="AK217" s="575">
        <v>17620</v>
      </c>
      <c r="AL217" s="584">
        <v>14400</v>
      </c>
      <c r="AM217" s="380">
        <f t="shared" si="10"/>
        <v>0</v>
      </c>
      <c r="AN217" s="406">
        <f t="shared" si="10"/>
        <v>0</v>
      </c>
      <c r="AO217" s="445">
        <v>208600</v>
      </c>
    </row>
    <row r="218" spans="29:41" ht="14.25" customHeight="1">
      <c r="AC218" s="449">
        <v>641000</v>
      </c>
      <c r="AD218" s="456">
        <v>644000</v>
      </c>
      <c r="AE218" s="574">
        <v>54820</v>
      </c>
      <c r="AF218" s="576">
        <v>48350</v>
      </c>
      <c r="AG218" s="576">
        <v>41880</v>
      </c>
      <c r="AH218" s="576">
        <v>35420</v>
      </c>
      <c r="AI218" s="576">
        <v>28960</v>
      </c>
      <c r="AJ218" s="576">
        <v>22480</v>
      </c>
      <c r="AK218" s="576">
        <v>17900</v>
      </c>
      <c r="AL218" s="583">
        <v>14670</v>
      </c>
      <c r="AM218" s="380">
        <f t="shared" si="10"/>
        <v>0</v>
      </c>
      <c r="AN218" s="406">
        <f t="shared" si="10"/>
        <v>0</v>
      </c>
      <c r="AO218" s="451">
        <v>210100</v>
      </c>
    </row>
    <row r="219" spans="29:41" ht="14.25" customHeight="1">
      <c r="AC219" s="444">
        <v>644000</v>
      </c>
      <c r="AD219" s="455">
        <v>647000</v>
      </c>
      <c r="AE219" s="573">
        <v>55370</v>
      </c>
      <c r="AF219" s="575">
        <v>48910</v>
      </c>
      <c r="AG219" s="575">
        <v>42430</v>
      </c>
      <c r="AH219" s="575">
        <v>35970</v>
      </c>
      <c r="AI219" s="575">
        <v>29510</v>
      </c>
      <c r="AJ219" s="575">
        <v>23030</v>
      </c>
      <c r="AK219" s="575">
        <v>18170</v>
      </c>
      <c r="AL219" s="584">
        <v>14950</v>
      </c>
      <c r="AM219" s="380">
        <f t="shared" si="10"/>
        <v>0</v>
      </c>
      <c r="AN219" s="406">
        <f t="shared" si="10"/>
        <v>0</v>
      </c>
      <c r="AO219" s="445">
        <v>211700</v>
      </c>
    </row>
    <row r="220" spans="29:41" ht="14.25" customHeight="1">
      <c r="AC220" s="444">
        <v>647000</v>
      </c>
      <c r="AD220" s="455">
        <v>650000</v>
      </c>
      <c r="AE220" s="573">
        <v>55920</v>
      </c>
      <c r="AF220" s="575">
        <v>49460</v>
      </c>
      <c r="AG220" s="575">
        <v>42980</v>
      </c>
      <c r="AH220" s="575">
        <v>36520</v>
      </c>
      <c r="AI220" s="575">
        <v>30060</v>
      </c>
      <c r="AJ220" s="575">
        <v>23590</v>
      </c>
      <c r="AK220" s="575">
        <v>18450</v>
      </c>
      <c r="AL220" s="584">
        <v>15220</v>
      </c>
      <c r="AM220" s="380">
        <f t="shared" si="10"/>
        <v>0</v>
      </c>
      <c r="AN220" s="406">
        <f t="shared" si="10"/>
        <v>0</v>
      </c>
      <c r="AO220" s="445">
        <v>213200</v>
      </c>
    </row>
    <row r="221" spans="29:41" ht="14.25" customHeight="1">
      <c r="AC221" s="444">
        <v>650000</v>
      </c>
      <c r="AD221" s="455">
        <v>653000</v>
      </c>
      <c r="AE221" s="573">
        <v>56470</v>
      </c>
      <c r="AF221" s="575">
        <v>50010</v>
      </c>
      <c r="AG221" s="575">
        <v>43540</v>
      </c>
      <c r="AH221" s="575">
        <v>37070</v>
      </c>
      <c r="AI221" s="575">
        <v>30610</v>
      </c>
      <c r="AJ221" s="575">
        <v>24140</v>
      </c>
      <c r="AK221" s="575">
        <v>18730</v>
      </c>
      <c r="AL221" s="584">
        <v>15500</v>
      </c>
      <c r="AM221" s="380">
        <f t="shared" si="10"/>
        <v>0</v>
      </c>
      <c r="AN221" s="406">
        <f t="shared" si="10"/>
        <v>0</v>
      </c>
      <c r="AO221" s="445">
        <v>214400</v>
      </c>
    </row>
    <row r="222" spans="29:41" ht="14.25" customHeight="1">
      <c r="AC222" s="444">
        <v>653000</v>
      </c>
      <c r="AD222" s="455">
        <v>656000</v>
      </c>
      <c r="AE222" s="573">
        <v>57020</v>
      </c>
      <c r="AF222" s="575">
        <v>50560</v>
      </c>
      <c r="AG222" s="575">
        <v>44090</v>
      </c>
      <c r="AH222" s="575">
        <v>37620</v>
      </c>
      <c r="AI222" s="575">
        <v>31160</v>
      </c>
      <c r="AJ222" s="575">
        <v>24690</v>
      </c>
      <c r="AK222" s="575">
        <v>19000</v>
      </c>
      <c r="AL222" s="584">
        <v>15770</v>
      </c>
      <c r="AM222" s="380">
        <f t="shared" si="10"/>
        <v>0</v>
      </c>
      <c r="AN222" s="406">
        <f t="shared" si="10"/>
        <v>0</v>
      </c>
      <c r="AO222" s="445">
        <v>215400</v>
      </c>
    </row>
    <row r="223" spans="29:41" ht="14.25" customHeight="1">
      <c r="AC223" s="449">
        <v>656000</v>
      </c>
      <c r="AD223" s="456">
        <v>659000</v>
      </c>
      <c r="AE223" s="574">
        <v>57570</v>
      </c>
      <c r="AF223" s="576">
        <v>51110</v>
      </c>
      <c r="AG223" s="576">
        <v>44640</v>
      </c>
      <c r="AH223" s="576">
        <v>38180</v>
      </c>
      <c r="AI223" s="576">
        <v>31710</v>
      </c>
      <c r="AJ223" s="576">
        <v>25240</v>
      </c>
      <c r="AK223" s="576">
        <v>19280</v>
      </c>
      <c r="AL223" s="583">
        <v>16050</v>
      </c>
      <c r="AM223" s="380">
        <f t="shared" si="10"/>
        <v>0</v>
      </c>
      <c r="AN223" s="406">
        <f t="shared" si="10"/>
        <v>0</v>
      </c>
      <c r="AO223" s="451">
        <v>216600</v>
      </c>
    </row>
    <row r="224" spans="29:41" ht="14.25" customHeight="1">
      <c r="AC224" s="444">
        <v>659000</v>
      </c>
      <c r="AD224" s="455">
        <v>662000</v>
      </c>
      <c r="AE224" s="573">
        <v>58130</v>
      </c>
      <c r="AF224" s="575">
        <v>51660</v>
      </c>
      <c r="AG224" s="575">
        <v>45190</v>
      </c>
      <c r="AH224" s="575">
        <v>38730</v>
      </c>
      <c r="AI224" s="575">
        <v>32260</v>
      </c>
      <c r="AJ224" s="575">
        <v>25790</v>
      </c>
      <c r="AK224" s="575">
        <v>19550</v>
      </c>
      <c r="AL224" s="584">
        <v>16330</v>
      </c>
      <c r="AM224" s="380">
        <f t="shared" si="10"/>
        <v>0</v>
      </c>
      <c r="AN224" s="406">
        <f t="shared" si="10"/>
        <v>0</v>
      </c>
      <c r="AO224" s="445">
        <v>217700</v>
      </c>
    </row>
    <row r="225" spans="29:41" ht="14.25" customHeight="1">
      <c r="AC225" s="444">
        <v>662000</v>
      </c>
      <c r="AD225" s="455">
        <v>665000</v>
      </c>
      <c r="AE225" s="573">
        <v>58680</v>
      </c>
      <c r="AF225" s="575">
        <v>52210</v>
      </c>
      <c r="AG225" s="575">
        <v>45740</v>
      </c>
      <c r="AH225" s="575">
        <v>39280</v>
      </c>
      <c r="AI225" s="575">
        <v>32810</v>
      </c>
      <c r="AJ225" s="575">
        <v>26340</v>
      </c>
      <c r="AK225" s="575">
        <v>19880</v>
      </c>
      <c r="AL225" s="584">
        <v>16600</v>
      </c>
      <c r="AM225" s="380">
        <f t="shared" ref="AM225:AN244" si="11">IF(AL225-$X$19&gt;0,AL225-$X$19,0)</f>
        <v>0</v>
      </c>
      <c r="AN225" s="406">
        <f t="shared" si="11"/>
        <v>0</v>
      </c>
      <c r="AO225" s="445">
        <v>218700</v>
      </c>
    </row>
    <row r="226" spans="29:41" ht="14.25" customHeight="1">
      <c r="AC226" s="444">
        <v>665000</v>
      </c>
      <c r="AD226" s="455">
        <v>668000</v>
      </c>
      <c r="AE226" s="573">
        <v>59230</v>
      </c>
      <c r="AF226" s="575">
        <v>52770</v>
      </c>
      <c r="AG226" s="575">
        <v>46290</v>
      </c>
      <c r="AH226" s="575">
        <v>39830</v>
      </c>
      <c r="AI226" s="575">
        <v>33370</v>
      </c>
      <c r="AJ226" s="575">
        <v>26890</v>
      </c>
      <c r="AK226" s="575">
        <v>20430</v>
      </c>
      <c r="AL226" s="584">
        <v>16880</v>
      </c>
      <c r="AM226" s="380">
        <f t="shared" si="11"/>
        <v>0</v>
      </c>
      <c r="AN226" s="406">
        <f t="shared" si="11"/>
        <v>0</v>
      </c>
      <c r="AO226" s="445">
        <v>219800</v>
      </c>
    </row>
    <row r="227" spans="29:41" ht="14.25" customHeight="1">
      <c r="AC227" s="444">
        <v>668000</v>
      </c>
      <c r="AD227" s="455">
        <v>671000</v>
      </c>
      <c r="AE227" s="573">
        <v>59780</v>
      </c>
      <c r="AF227" s="575">
        <v>53320</v>
      </c>
      <c r="AG227" s="575">
        <v>46840</v>
      </c>
      <c r="AH227" s="575">
        <v>40380</v>
      </c>
      <c r="AI227" s="575">
        <v>33920</v>
      </c>
      <c r="AJ227" s="575">
        <v>27440</v>
      </c>
      <c r="AK227" s="575">
        <v>20980</v>
      </c>
      <c r="AL227" s="584">
        <v>17150</v>
      </c>
      <c r="AM227" s="380">
        <f t="shared" si="11"/>
        <v>0</v>
      </c>
      <c r="AN227" s="406">
        <f t="shared" si="11"/>
        <v>0</v>
      </c>
      <c r="AO227" s="445">
        <v>220800</v>
      </c>
    </row>
    <row r="228" spans="29:41" ht="14.25" customHeight="1">
      <c r="AC228" s="449">
        <v>671000</v>
      </c>
      <c r="AD228" s="456">
        <v>674000</v>
      </c>
      <c r="AE228" s="574">
        <v>60330</v>
      </c>
      <c r="AF228" s="576">
        <v>53870</v>
      </c>
      <c r="AG228" s="576">
        <v>47390</v>
      </c>
      <c r="AH228" s="576">
        <v>40930</v>
      </c>
      <c r="AI228" s="576">
        <v>34470</v>
      </c>
      <c r="AJ228" s="576">
        <v>28000</v>
      </c>
      <c r="AK228" s="576">
        <v>21530</v>
      </c>
      <c r="AL228" s="583">
        <v>17430</v>
      </c>
      <c r="AM228" s="380">
        <f t="shared" si="11"/>
        <v>0</v>
      </c>
      <c r="AN228" s="406">
        <f t="shared" si="11"/>
        <v>0</v>
      </c>
      <c r="AO228" s="451">
        <v>222000</v>
      </c>
    </row>
    <row r="229" spans="29:41" ht="14.25" customHeight="1">
      <c r="AC229" s="444">
        <v>674000</v>
      </c>
      <c r="AD229" s="455">
        <v>677000</v>
      </c>
      <c r="AE229" s="573">
        <v>60880</v>
      </c>
      <c r="AF229" s="575">
        <v>54420</v>
      </c>
      <c r="AG229" s="575">
        <v>47950</v>
      </c>
      <c r="AH229" s="575">
        <v>41480</v>
      </c>
      <c r="AI229" s="575">
        <v>35020</v>
      </c>
      <c r="AJ229" s="575">
        <v>28550</v>
      </c>
      <c r="AK229" s="575">
        <v>22080</v>
      </c>
      <c r="AL229" s="584">
        <v>17700</v>
      </c>
      <c r="AM229" s="380">
        <f t="shared" si="11"/>
        <v>0</v>
      </c>
      <c r="AN229" s="406">
        <f t="shared" si="11"/>
        <v>0</v>
      </c>
      <c r="AO229" s="445">
        <v>223100</v>
      </c>
    </row>
    <row r="230" spans="29:41" ht="14.25" customHeight="1">
      <c r="AC230" s="444">
        <v>677000</v>
      </c>
      <c r="AD230" s="455">
        <v>680000</v>
      </c>
      <c r="AE230" s="573">
        <v>61430</v>
      </c>
      <c r="AF230" s="575">
        <v>54970</v>
      </c>
      <c r="AG230" s="575">
        <v>48500</v>
      </c>
      <c r="AH230" s="575">
        <v>42030</v>
      </c>
      <c r="AI230" s="575">
        <v>35570</v>
      </c>
      <c r="AJ230" s="575">
        <v>29100</v>
      </c>
      <c r="AK230" s="575">
        <v>22640</v>
      </c>
      <c r="AL230" s="584">
        <v>17980</v>
      </c>
      <c r="AM230" s="380">
        <f t="shared" si="11"/>
        <v>0</v>
      </c>
      <c r="AN230" s="406">
        <f t="shared" si="11"/>
        <v>0</v>
      </c>
      <c r="AO230" s="445">
        <v>234100</v>
      </c>
    </row>
    <row r="231" spans="29:41" ht="14.25" customHeight="1">
      <c r="AC231" s="444">
        <v>680000</v>
      </c>
      <c r="AD231" s="455">
        <v>683000</v>
      </c>
      <c r="AE231" s="573">
        <v>61980</v>
      </c>
      <c r="AF231" s="575">
        <v>55520</v>
      </c>
      <c r="AG231" s="575">
        <v>49050</v>
      </c>
      <c r="AH231" s="575">
        <v>42590</v>
      </c>
      <c r="AI231" s="575">
        <v>36120</v>
      </c>
      <c r="AJ231" s="575">
        <v>29650</v>
      </c>
      <c r="AK231" s="575">
        <v>23190</v>
      </c>
      <c r="AL231" s="584">
        <v>18260</v>
      </c>
      <c r="AM231" s="380">
        <f t="shared" si="11"/>
        <v>0</v>
      </c>
      <c r="AN231" s="406">
        <f t="shared" si="11"/>
        <v>0</v>
      </c>
      <c r="AO231" s="445">
        <v>225200</v>
      </c>
    </row>
    <row r="232" spans="29:41" ht="14.25" customHeight="1">
      <c r="AC232" s="444">
        <v>683000</v>
      </c>
      <c r="AD232" s="455">
        <v>686000</v>
      </c>
      <c r="AE232" s="573">
        <v>62540</v>
      </c>
      <c r="AF232" s="575">
        <v>56070</v>
      </c>
      <c r="AG232" s="575">
        <v>49600</v>
      </c>
      <c r="AH232" s="575">
        <v>43140</v>
      </c>
      <c r="AI232" s="575">
        <v>36670</v>
      </c>
      <c r="AJ232" s="575">
        <v>30200</v>
      </c>
      <c r="AK232" s="575">
        <v>23740</v>
      </c>
      <c r="AL232" s="584">
        <v>18530</v>
      </c>
      <c r="AM232" s="380">
        <f t="shared" si="11"/>
        <v>0</v>
      </c>
      <c r="AN232" s="406">
        <f t="shared" si="11"/>
        <v>0</v>
      </c>
      <c r="AO232" s="445">
        <v>226400</v>
      </c>
    </row>
    <row r="233" spans="29:41" ht="14.25" customHeight="1">
      <c r="AC233" s="449">
        <v>686000</v>
      </c>
      <c r="AD233" s="456">
        <v>689000</v>
      </c>
      <c r="AE233" s="574">
        <v>63090</v>
      </c>
      <c r="AF233" s="576">
        <v>56620</v>
      </c>
      <c r="AG233" s="576">
        <v>50150</v>
      </c>
      <c r="AH233" s="576">
        <v>43690</v>
      </c>
      <c r="AI233" s="576">
        <v>37230</v>
      </c>
      <c r="AJ233" s="576">
        <v>30750</v>
      </c>
      <c r="AK233" s="576">
        <v>24290</v>
      </c>
      <c r="AL233" s="583">
        <v>18810</v>
      </c>
      <c r="AM233" s="380">
        <f t="shared" si="11"/>
        <v>0</v>
      </c>
      <c r="AN233" s="406">
        <f t="shared" si="11"/>
        <v>0</v>
      </c>
      <c r="AO233" s="451">
        <v>227400</v>
      </c>
    </row>
    <row r="234" spans="29:41" ht="14.25" customHeight="1">
      <c r="AC234" s="444">
        <v>689000</v>
      </c>
      <c r="AD234" s="455">
        <v>692000</v>
      </c>
      <c r="AE234" s="573">
        <v>63640</v>
      </c>
      <c r="AF234" s="575">
        <v>57180</v>
      </c>
      <c r="AG234" s="575">
        <v>50700</v>
      </c>
      <c r="AH234" s="575">
        <v>44240</v>
      </c>
      <c r="AI234" s="575">
        <v>37780</v>
      </c>
      <c r="AJ234" s="575">
        <v>31300</v>
      </c>
      <c r="AK234" s="575">
        <v>24840</v>
      </c>
      <c r="AL234" s="584">
        <v>19080</v>
      </c>
      <c r="AM234" s="380">
        <f t="shared" si="11"/>
        <v>0</v>
      </c>
      <c r="AN234" s="406">
        <f t="shared" si="11"/>
        <v>0</v>
      </c>
      <c r="AO234" s="445">
        <v>228500</v>
      </c>
    </row>
    <row r="235" spans="29:41" ht="14.25" customHeight="1">
      <c r="AC235" s="444">
        <v>692000</v>
      </c>
      <c r="AD235" s="455">
        <v>695000</v>
      </c>
      <c r="AE235" s="573">
        <v>64190</v>
      </c>
      <c r="AF235" s="575">
        <v>57730</v>
      </c>
      <c r="AG235" s="575">
        <v>51250</v>
      </c>
      <c r="AH235" s="575">
        <v>44790</v>
      </c>
      <c r="AI235" s="575">
        <v>38330</v>
      </c>
      <c r="AJ235" s="575">
        <v>31860</v>
      </c>
      <c r="AK235" s="575">
        <v>25390</v>
      </c>
      <c r="AL235" s="584">
        <v>19360</v>
      </c>
      <c r="AM235" s="380">
        <f t="shared" si="11"/>
        <v>0</v>
      </c>
      <c r="AN235" s="406">
        <f t="shared" si="11"/>
        <v>0</v>
      </c>
      <c r="AO235" s="445">
        <v>229600</v>
      </c>
    </row>
    <row r="236" spans="29:41" ht="14.25" customHeight="1">
      <c r="AC236" s="444">
        <v>695000</v>
      </c>
      <c r="AD236" s="455">
        <v>698000</v>
      </c>
      <c r="AE236" s="573">
        <v>64740</v>
      </c>
      <c r="AF236" s="575">
        <v>58280</v>
      </c>
      <c r="AG236" s="575">
        <v>51810</v>
      </c>
      <c r="AH236" s="575">
        <v>45340</v>
      </c>
      <c r="AI236" s="575">
        <v>38880</v>
      </c>
      <c r="AJ236" s="575">
        <v>32410</v>
      </c>
      <c r="AK236" s="575">
        <v>25940</v>
      </c>
      <c r="AL236" s="584">
        <v>19630</v>
      </c>
      <c r="AM236" s="380">
        <f t="shared" si="11"/>
        <v>0</v>
      </c>
      <c r="AN236" s="406">
        <f t="shared" si="11"/>
        <v>0</v>
      </c>
      <c r="AO236" s="445">
        <v>230700</v>
      </c>
    </row>
    <row r="237" spans="29:41" ht="14.25" customHeight="1">
      <c r="AC237" s="444">
        <v>698000</v>
      </c>
      <c r="AD237" s="455">
        <v>701000</v>
      </c>
      <c r="AE237" s="573">
        <v>65290</v>
      </c>
      <c r="AF237" s="575">
        <v>58830</v>
      </c>
      <c r="AG237" s="575">
        <v>52360</v>
      </c>
      <c r="AH237" s="575">
        <v>45890</v>
      </c>
      <c r="AI237" s="575">
        <v>39430</v>
      </c>
      <c r="AJ237" s="575">
        <v>32960</v>
      </c>
      <c r="AK237" s="575">
        <v>26490</v>
      </c>
      <c r="AL237" s="584">
        <v>20030</v>
      </c>
      <c r="AM237" s="380">
        <f t="shared" si="11"/>
        <v>0</v>
      </c>
      <c r="AN237" s="406">
        <f t="shared" si="11"/>
        <v>0</v>
      </c>
      <c r="AO237" s="445">
        <v>232400</v>
      </c>
    </row>
    <row r="238" spans="29:41" ht="14.25" customHeight="1">
      <c r="AC238" s="449">
        <v>701000</v>
      </c>
      <c r="AD238" s="456">
        <v>704000</v>
      </c>
      <c r="AE238" s="574">
        <v>65840</v>
      </c>
      <c r="AF238" s="576">
        <v>59380</v>
      </c>
      <c r="AG238" s="576">
        <v>52910</v>
      </c>
      <c r="AH238" s="576">
        <v>46450</v>
      </c>
      <c r="AI238" s="576">
        <v>39980</v>
      </c>
      <c r="AJ238" s="576">
        <v>33510</v>
      </c>
      <c r="AK238" s="576">
        <v>27050</v>
      </c>
      <c r="AL238" s="583">
        <v>20580</v>
      </c>
      <c r="AM238" s="380">
        <f t="shared" si="11"/>
        <v>0</v>
      </c>
      <c r="AN238" s="406">
        <f t="shared" si="11"/>
        <v>0</v>
      </c>
      <c r="AO238" s="451">
        <v>234000</v>
      </c>
    </row>
    <row r="239" spans="29:41" ht="14.25" customHeight="1">
      <c r="AC239" s="444">
        <v>704000</v>
      </c>
      <c r="AD239" s="455">
        <v>707000</v>
      </c>
      <c r="AE239" s="573">
        <v>66400</v>
      </c>
      <c r="AF239" s="575">
        <v>59930</v>
      </c>
      <c r="AG239" s="575">
        <v>53460</v>
      </c>
      <c r="AH239" s="575">
        <v>47000</v>
      </c>
      <c r="AI239" s="575">
        <v>40530</v>
      </c>
      <c r="AJ239" s="575">
        <v>34060</v>
      </c>
      <c r="AK239" s="575">
        <v>27600</v>
      </c>
      <c r="AL239" s="584">
        <v>21130</v>
      </c>
      <c r="AM239" s="380">
        <f t="shared" si="11"/>
        <v>0</v>
      </c>
      <c r="AN239" s="406">
        <f t="shared" si="11"/>
        <v>0</v>
      </c>
      <c r="AO239" s="445">
        <v>235600</v>
      </c>
    </row>
    <row r="240" spans="29:41" ht="14.25" customHeight="1">
      <c r="AC240" s="444">
        <v>707000</v>
      </c>
      <c r="AD240" s="455">
        <v>710000</v>
      </c>
      <c r="AE240" s="573">
        <v>66950</v>
      </c>
      <c r="AF240" s="575">
        <v>60480</v>
      </c>
      <c r="AG240" s="575">
        <v>54010</v>
      </c>
      <c r="AH240" s="575">
        <v>47550</v>
      </c>
      <c r="AI240" s="575">
        <v>41090</v>
      </c>
      <c r="AJ240" s="575">
        <v>34610</v>
      </c>
      <c r="AK240" s="575">
        <v>28150</v>
      </c>
      <c r="AL240" s="584">
        <v>21690</v>
      </c>
      <c r="AM240" s="380">
        <f t="shared" si="11"/>
        <v>0</v>
      </c>
      <c r="AN240" s="406">
        <f t="shared" si="11"/>
        <v>0</v>
      </c>
      <c r="AO240" s="445">
        <v>237300</v>
      </c>
    </row>
    <row r="241" spans="29:41" ht="14.25" customHeight="1">
      <c r="AC241" s="444">
        <v>710000</v>
      </c>
      <c r="AD241" s="455">
        <v>713000</v>
      </c>
      <c r="AE241" s="573">
        <v>67500</v>
      </c>
      <c r="AF241" s="575">
        <v>61040</v>
      </c>
      <c r="AG241" s="575">
        <v>54560</v>
      </c>
      <c r="AH241" s="575">
        <v>48100</v>
      </c>
      <c r="AI241" s="575">
        <v>41640</v>
      </c>
      <c r="AJ241" s="575">
        <v>35160</v>
      </c>
      <c r="AK241" s="575">
        <v>28700</v>
      </c>
      <c r="AL241" s="584">
        <v>22240</v>
      </c>
      <c r="AM241" s="380">
        <f t="shared" si="11"/>
        <v>0</v>
      </c>
      <c r="AN241" s="406">
        <f t="shared" si="11"/>
        <v>0</v>
      </c>
      <c r="AO241" s="445">
        <v>238900</v>
      </c>
    </row>
    <row r="242" spans="29:41" ht="14.25" customHeight="1">
      <c r="AC242" s="444">
        <v>713000</v>
      </c>
      <c r="AD242" s="455">
        <v>716000</v>
      </c>
      <c r="AE242" s="573">
        <v>68050</v>
      </c>
      <c r="AF242" s="575">
        <v>61590</v>
      </c>
      <c r="AG242" s="575">
        <v>55110</v>
      </c>
      <c r="AH242" s="575">
        <v>48650</v>
      </c>
      <c r="AI242" s="575">
        <v>42190</v>
      </c>
      <c r="AJ242" s="575">
        <v>35710</v>
      </c>
      <c r="AK242" s="575">
        <v>29250</v>
      </c>
      <c r="AL242" s="584">
        <v>22790</v>
      </c>
      <c r="AM242" s="380">
        <f t="shared" si="11"/>
        <v>0</v>
      </c>
      <c r="AN242" s="406">
        <f t="shared" si="11"/>
        <v>0</v>
      </c>
      <c r="AO242" s="445">
        <v>240500</v>
      </c>
    </row>
    <row r="243" spans="29:41" ht="14.25" customHeight="1">
      <c r="AC243" s="449">
        <v>716000</v>
      </c>
      <c r="AD243" s="456">
        <v>719000</v>
      </c>
      <c r="AE243" s="574">
        <v>68600</v>
      </c>
      <c r="AF243" s="576">
        <v>62140</v>
      </c>
      <c r="AG243" s="576">
        <v>55660</v>
      </c>
      <c r="AH243" s="576">
        <v>49200</v>
      </c>
      <c r="AI243" s="576">
        <v>42740</v>
      </c>
      <c r="AJ243" s="576">
        <v>36270</v>
      </c>
      <c r="AK243" s="576">
        <v>29800</v>
      </c>
      <c r="AL243" s="583">
        <v>23340</v>
      </c>
      <c r="AM243" s="380">
        <f t="shared" si="11"/>
        <v>0</v>
      </c>
      <c r="AN243" s="406">
        <f t="shared" si="11"/>
        <v>0</v>
      </c>
      <c r="AO243" s="451">
        <v>242200</v>
      </c>
    </row>
    <row r="244" spans="29:41" ht="14.25" customHeight="1">
      <c r="AC244" s="444">
        <v>719000</v>
      </c>
      <c r="AD244" s="455">
        <v>722000</v>
      </c>
      <c r="AE244" s="573">
        <v>69150</v>
      </c>
      <c r="AF244" s="575">
        <v>62690</v>
      </c>
      <c r="AG244" s="575">
        <v>56220</v>
      </c>
      <c r="AH244" s="575">
        <v>49750</v>
      </c>
      <c r="AI244" s="575">
        <v>43290</v>
      </c>
      <c r="AJ244" s="575">
        <v>36820</v>
      </c>
      <c r="AK244" s="575">
        <v>30350</v>
      </c>
      <c r="AL244" s="584">
        <v>23890</v>
      </c>
      <c r="AM244" s="380">
        <f t="shared" si="11"/>
        <v>0</v>
      </c>
      <c r="AN244" s="406">
        <f t="shared" si="11"/>
        <v>0</v>
      </c>
      <c r="AO244" s="445">
        <v>243800</v>
      </c>
    </row>
    <row r="245" spans="29:41" ht="14.25" customHeight="1">
      <c r="AC245" s="444">
        <v>722000</v>
      </c>
      <c r="AD245" s="455">
        <v>725000</v>
      </c>
      <c r="AE245" s="573">
        <v>69700</v>
      </c>
      <c r="AF245" s="575">
        <v>63240</v>
      </c>
      <c r="AG245" s="575">
        <v>56770</v>
      </c>
      <c r="AH245" s="575">
        <v>50300</v>
      </c>
      <c r="AI245" s="575">
        <v>43840</v>
      </c>
      <c r="AJ245" s="575">
        <v>37370</v>
      </c>
      <c r="AK245" s="575">
        <v>30910</v>
      </c>
      <c r="AL245" s="584">
        <v>24440</v>
      </c>
      <c r="AM245" s="380">
        <f t="shared" ref="AM245:AN264" si="12">IF(AL245-$X$19&gt;0,AL245-$X$19,0)</f>
        <v>0</v>
      </c>
      <c r="AN245" s="406">
        <f t="shared" si="12"/>
        <v>0</v>
      </c>
      <c r="AO245" s="445">
        <v>245300</v>
      </c>
    </row>
    <row r="246" spans="29:41" ht="14.25" customHeight="1">
      <c r="AC246" s="444">
        <v>725000</v>
      </c>
      <c r="AD246" s="455">
        <v>728000</v>
      </c>
      <c r="AE246" s="573">
        <v>70260</v>
      </c>
      <c r="AF246" s="575">
        <v>63790</v>
      </c>
      <c r="AG246" s="575">
        <v>57320</v>
      </c>
      <c r="AH246" s="575">
        <v>50860</v>
      </c>
      <c r="AI246" s="575">
        <v>44390</v>
      </c>
      <c r="AJ246" s="575">
        <v>37920</v>
      </c>
      <c r="AK246" s="575">
        <v>31460</v>
      </c>
      <c r="AL246" s="584">
        <v>24990</v>
      </c>
      <c r="AM246" s="380">
        <f t="shared" si="12"/>
        <v>0</v>
      </c>
      <c r="AN246" s="406">
        <f t="shared" si="12"/>
        <v>0</v>
      </c>
      <c r="AO246" s="445">
        <v>247000</v>
      </c>
    </row>
    <row r="247" spans="29:41" ht="14.25" customHeight="1">
      <c r="AC247" s="444">
        <v>728000</v>
      </c>
      <c r="AD247" s="455">
        <v>731000</v>
      </c>
      <c r="AE247" s="573">
        <v>70810</v>
      </c>
      <c r="AF247" s="575">
        <v>64340</v>
      </c>
      <c r="AG247" s="575">
        <v>57870</v>
      </c>
      <c r="AH247" s="575">
        <v>51410</v>
      </c>
      <c r="AI247" s="575">
        <v>44940</v>
      </c>
      <c r="AJ247" s="575">
        <v>38470</v>
      </c>
      <c r="AK247" s="575">
        <v>32010</v>
      </c>
      <c r="AL247" s="584">
        <v>25550</v>
      </c>
      <c r="AM247" s="380">
        <f t="shared" si="12"/>
        <v>0</v>
      </c>
      <c r="AN247" s="406">
        <f t="shared" si="12"/>
        <v>0</v>
      </c>
      <c r="AO247" s="445">
        <v>248600</v>
      </c>
    </row>
    <row r="248" spans="29:41" ht="14.25" customHeight="1">
      <c r="AC248" s="449">
        <v>731000</v>
      </c>
      <c r="AD248" s="456">
        <v>734000</v>
      </c>
      <c r="AE248" s="574">
        <v>71360</v>
      </c>
      <c r="AF248" s="576">
        <v>64890</v>
      </c>
      <c r="AG248" s="576">
        <v>58420</v>
      </c>
      <c r="AH248" s="576">
        <v>51960</v>
      </c>
      <c r="AI248" s="576">
        <v>45500</v>
      </c>
      <c r="AJ248" s="576">
        <v>39020</v>
      </c>
      <c r="AK248" s="576">
        <v>32560</v>
      </c>
      <c r="AL248" s="583">
        <v>26100</v>
      </c>
      <c r="AM248" s="380">
        <f t="shared" si="12"/>
        <v>0</v>
      </c>
      <c r="AN248" s="406">
        <f t="shared" si="12"/>
        <v>0</v>
      </c>
      <c r="AO248" s="451">
        <v>250200</v>
      </c>
    </row>
    <row r="249" spans="29:41" ht="14.25" customHeight="1" thickBot="1">
      <c r="AC249" s="492">
        <v>734000</v>
      </c>
      <c r="AD249" s="493">
        <v>737000</v>
      </c>
      <c r="AE249" s="577">
        <v>71910</v>
      </c>
      <c r="AF249" s="578">
        <v>65450</v>
      </c>
      <c r="AG249" s="578">
        <v>58970</v>
      </c>
      <c r="AH249" s="578">
        <v>52510</v>
      </c>
      <c r="AI249" s="578">
        <v>46050</v>
      </c>
      <c r="AJ249" s="578">
        <v>39570</v>
      </c>
      <c r="AK249" s="578">
        <v>33110</v>
      </c>
      <c r="AL249" s="585">
        <v>26650</v>
      </c>
      <c r="AM249" s="380">
        <f t="shared" si="12"/>
        <v>0</v>
      </c>
      <c r="AN249" s="406">
        <f t="shared" si="12"/>
        <v>0</v>
      </c>
      <c r="AO249" s="495">
        <v>251900</v>
      </c>
    </row>
    <row r="250" spans="29:41" ht="14.25" customHeight="1">
      <c r="AC250" s="444">
        <v>737000</v>
      </c>
      <c r="AD250" s="455">
        <v>740000</v>
      </c>
      <c r="AE250" s="586">
        <v>72400</v>
      </c>
      <c r="AF250" s="587">
        <v>66000</v>
      </c>
      <c r="AG250" s="587">
        <v>59520</v>
      </c>
      <c r="AH250" s="587">
        <v>53060</v>
      </c>
      <c r="AI250" s="587">
        <v>46600</v>
      </c>
      <c r="AJ250" s="587">
        <v>40130</v>
      </c>
      <c r="AK250" s="587">
        <v>33660</v>
      </c>
      <c r="AL250" s="588">
        <v>27200</v>
      </c>
      <c r="AM250" s="380">
        <f t="shared" si="12"/>
        <v>0</v>
      </c>
      <c r="AN250" s="406">
        <f t="shared" si="12"/>
        <v>0</v>
      </c>
      <c r="AO250" s="445">
        <v>253500</v>
      </c>
    </row>
    <row r="251" spans="29:41" ht="14.25" customHeight="1">
      <c r="AC251" s="444">
        <v>740000</v>
      </c>
      <c r="AD251" s="455">
        <v>743000</v>
      </c>
      <c r="AE251" s="573">
        <v>73010</v>
      </c>
      <c r="AF251" s="575">
        <v>66550</v>
      </c>
      <c r="AG251" s="575">
        <v>60080</v>
      </c>
      <c r="AH251" s="575">
        <v>53610</v>
      </c>
      <c r="AI251" s="575">
        <v>47150</v>
      </c>
      <c r="AJ251" s="575">
        <v>40680</v>
      </c>
      <c r="AK251" s="592">
        <v>34210</v>
      </c>
      <c r="AL251" s="584">
        <v>27750</v>
      </c>
      <c r="AM251" s="380">
        <f t="shared" si="12"/>
        <v>0</v>
      </c>
      <c r="AN251" s="406">
        <f t="shared" si="12"/>
        <v>0</v>
      </c>
      <c r="AO251" s="445">
        <v>255100</v>
      </c>
    </row>
    <row r="252" spans="29:41" ht="14.25" customHeight="1">
      <c r="AC252" s="444">
        <v>743000</v>
      </c>
      <c r="AD252" s="455">
        <v>746000</v>
      </c>
      <c r="AE252" s="573">
        <v>73560</v>
      </c>
      <c r="AF252" s="575">
        <v>67100</v>
      </c>
      <c r="AG252" s="575">
        <v>60630</v>
      </c>
      <c r="AH252" s="575">
        <v>54160</v>
      </c>
      <c r="AI252" s="575">
        <v>47700</v>
      </c>
      <c r="AJ252" s="575">
        <v>41230</v>
      </c>
      <c r="AK252" s="575">
        <v>34770</v>
      </c>
      <c r="AL252" s="584">
        <v>28300</v>
      </c>
      <c r="AM252" s="380">
        <f t="shared" si="12"/>
        <v>0</v>
      </c>
      <c r="AN252" s="406">
        <f t="shared" si="12"/>
        <v>0</v>
      </c>
      <c r="AO252" s="445">
        <v>256800</v>
      </c>
    </row>
    <row r="253" spans="29:41" ht="14.25" customHeight="1">
      <c r="AC253" s="449">
        <v>746000</v>
      </c>
      <c r="AD253" s="456">
        <v>749000</v>
      </c>
      <c r="AE253" s="574">
        <v>74110</v>
      </c>
      <c r="AF253" s="576">
        <v>67650</v>
      </c>
      <c r="AG253" s="576">
        <v>61180</v>
      </c>
      <c r="AH253" s="576">
        <v>54720</v>
      </c>
      <c r="AI253" s="576">
        <v>48250</v>
      </c>
      <c r="AJ253" s="576">
        <v>41780</v>
      </c>
      <c r="AK253" s="576">
        <v>35320</v>
      </c>
      <c r="AL253" s="583">
        <v>28850</v>
      </c>
      <c r="AM253" s="380">
        <f t="shared" si="12"/>
        <v>0</v>
      </c>
      <c r="AN253" s="406">
        <f t="shared" si="12"/>
        <v>0</v>
      </c>
      <c r="AO253" s="451">
        <v>258400</v>
      </c>
    </row>
    <row r="254" spans="29:41" ht="14.25" customHeight="1">
      <c r="AC254" s="444">
        <v>749000</v>
      </c>
      <c r="AD254" s="455">
        <v>752000</v>
      </c>
      <c r="AE254" s="573">
        <v>74670</v>
      </c>
      <c r="AF254" s="575">
        <v>68200</v>
      </c>
      <c r="AG254" s="575">
        <v>61730</v>
      </c>
      <c r="AH254" s="575">
        <v>55270</v>
      </c>
      <c r="AI254" s="575">
        <v>48800</v>
      </c>
      <c r="AJ254" s="575">
        <v>42330</v>
      </c>
      <c r="AK254" s="575">
        <v>35870</v>
      </c>
      <c r="AL254" s="584">
        <v>29400</v>
      </c>
      <c r="AM254" s="380">
        <f t="shared" si="12"/>
        <v>0</v>
      </c>
      <c r="AN254" s="406">
        <f t="shared" si="12"/>
        <v>0</v>
      </c>
      <c r="AO254" s="445">
        <v>259900</v>
      </c>
    </row>
    <row r="255" spans="29:41" ht="14.25" customHeight="1">
      <c r="AC255" s="444">
        <v>752000</v>
      </c>
      <c r="AD255" s="455">
        <v>755000</v>
      </c>
      <c r="AE255" s="593">
        <v>75220</v>
      </c>
      <c r="AF255" s="575">
        <v>68750</v>
      </c>
      <c r="AG255" s="575">
        <v>62280</v>
      </c>
      <c r="AH255" s="575">
        <v>55820</v>
      </c>
      <c r="AI255" s="575">
        <v>49360</v>
      </c>
      <c r="AJ255" s="575">
        <v>42880</v>
      </c>
      <c r="AK255" s="575">
        <v>36420</v>
      </c>
      <c r="AL255" s="584">
        <v>29960</v>
      </c>
      <c r="AM255" s="380">
        <f t="shared" si="12"/>
        <v>0</v>
      </c>
      <c r="AN255" s="406">
        <f t="shared" si="12"/>
        <v>0</v>
      </c>
      <c r="AO255" s="445">
        <v>261600</v>
      </c>
    </row>
    <row r="256" spans="29:41" ht="14.25" customHeight="1">
      <c r="AC256" s="444">
        <v>755000</v>
      </c>
      <c r="AD256" s="455">
        <v>758000</v>
      </c>
      <c r="AE256" s="573">
        <v>75770</v>
      </c>
      <c r="AF256" s="575">
        <v>69310</v>
      </c>
      <c r="AG256" s="575">
        <v>62830</v>
      </c>
      <c r="AH256" s="575">
        <v>56370</v>
      </c>
      <c r="AI256" s="575">
        <v>49910</v>
      </c>
      <c r="AJ256" s="575">
        <v>43430</v>
      </c>
      <c r="AK256" s="575">
        <v>36970</v>
      </c>
      <c r="AL256" s="584">
        <v>30510</v>
      </c>
      <c r="AM256" s="380">
        <f t="shared" si="12"/>
        <v>0</v>
      </c>
      <c r="AN256" s="406">
        <f t="shared" si="12"/>
        <v>0</v>
      </c>
      <c r="AO256" s="445">
        <v>263200</v>
      </c>
    </row>
    <row r="257" spans="29:41" ht="14.25" customHeight="1">
      <c r="AC257" s="444">
        <v>758000</v>
      </c>
      <c r="AD257" s="455">
        <v>761000</v>
      </c>
      <c r="AE257" s="573">
        <v>76320</v>
      </c>
      <c r="AF257" s="575">
        <v>69860</v>
      </c>
      <c r="AG257" s="575">
        <v>63380</v>
      </c>
      <c r="AH257" s="575">
        <v>56920</v>
      </c>
      <c r="AI257" s="575">
        <v>50460</v>
      </c>
      <c r="AJ257" s="575">
        <v>43980</v>
      </c>
      <c r="AK257" s="575">
        <v>37520</v>
      </c>
      <c r="AL257" s="584">
        <v>31060</v>
      </c>
      <c r="AM257" s="380">
        <f t="shared" si="12"/>
        <v>0</v>
      </c>
      <c r="AN257" s="406">
        <f t="shared" si="12"/>
        <v>0</v>
      </c>
      <c r="AO257" s="445">
        <v>264800</v>
      </c>
    </row>
    <row r="258" spans="29:41" ht="14.25" customHeight="1">
      <c r="AC258" s="449">
        <v>761000</v>
      </c>
      <c r="AD258" s="456">
        <v>764000</v>
      </c>
      <c r="AE258" s="574">
        <v>76870</v>
      </c>
      <c r="AF258" s="576">
        <v>70410</v>
      </c>
      <c r="AG258" s="576">
        <v>63940</v>
      </c>
      <c r="AH258" s="576">
        <v>57470</v>
      </c>
      <c r="AI258" s="576">
        <v>51010</v>
      </c>
      <c r="AJ258" s="576">
        <v>44540</v>
      </c>
      <c r="AK258" s="576">
        <v>38070</v>
      </c>
      <c r="AL258" s="583">
        <v>31610</v>
      </c>
      <c r="AM258" s="380">
        <f t="shared" si="12"/>
        <v>0</v>
      </c>
      <c r="AN258" s="406">
        <f t="shared" si="12"/>
        <v>0</v>
      </c>
      <c r="AO258" s="451">
        <v>266500</v>
      </c>
    </row>
    <row r="259" spans="29:41" ht="14.25" customHeight="1">
      <c r="AC259" s="444">
        <v>764000</v>
      </c>
      <c r="AD259" s="455">
        <v>767000</v>
      </c>
      <c r="AE259" s="594">
        <v>77420</v>
      </c>
      <c r="AF259" s="575">
        <v>70960</v>
      </c>
      <c r="AG259" s="575">
        <v>64490</v>
      </c>
      <c r="AH259" s="575">
        <v>58020</v>
      </c>
      <c r="AI259" s="575">
        <v>51560</v>
      </c>
      <c r="AJ259" s="575">
        <v>45090</v>
      </c>
      <c r="AK259" s="575">
        <v>38620</v>
      </c>
      <c r="AL259" s="584">
        <v>32160</v>
      </c>
      <c r="AM259" s="380">
        <f t="shared" si="12"/>
        <v>0</v>
      </c>
      <c r="AN259" s="406">
        <f t="shared" si="12"/>
        <v>0</v>
      </c>
      <c r="AO259" s="445">
        <v>268100</v>
      </c>
    </row>
    <row r="260" spans="29:41" ht="14.25" customHeight="1">
      <c r="AC260" s="444">
        <v>767000</v>
      </c>
      <c r="AD260" s="455">
        <v>770000</v>
      </c>
      <c r="AE260" s="573">
        <v>77970</v>
      </c>
      <c r="AF260" s="575">
        <v>71510</v>
      </c>
      <c r="AG260" s="575">
        <v>65040</v>
      </c>
      <c r="AH260" s="575">
        <v>58570</v>
      </c>
      <c r="AI260" s="575">
        <v>52110</v>
      </c>
      <c r="AJ260" s="575">
        <v>45640</v>
      </c>
      <c r="AK260" s="575">
        <v>39180</v>
      </c>
      <c r="AL260" s="584">
        <v>32710</v>
      </c>
      <c r="AM260" s="380">
        <f t="shared" si="12"/>
        <v>0</v>
      </c>
      <c r="AN260" s="406">
        <f t="shared" si="12"/>
        <v>0</v>
      </c>
      <c r="AO260" s="445">
        <v>269700</v>
      </c>
    </row>
    <row r="261" spans="29:41" ht="14.25" customHeight="1">
      <c r="AC261" s="444">
        <v>770000</v>
      </c>
      <c r="AD261" s="455">
        <v>773000</v>
      </c>
      <c r="AE261" s="573">
        <v>78530</v>
      </c>
      <c r="AF261" s="575">
        <v>72060</v>
      </c>
      <c r="AG261" s="575">
        <v>65590</v>
      </c>
      <c r="AH261" s="575">
        <v>59130</v>
      </c>
      <c r="AI261" s="575">
        <v>52660</v>
      </c>
      <c r="AJ261" s="575">
        <v>46190</v>
      </c>
      <c r="AK261" s="575">
        <v>39730</v>
      </c>
      <c r="AL261" s="584">
        <v>33260</v>
      </c>
      <c r="AM261" s="380">
        <f t="shared" si="12"/>
        <v>0</v>
      </c>
      <c r="AN261" s="406">
        <f t="shared" si="12"/>
        <v>0</v>
      </c>
      <c r="AO261" s="445">
        <v>271400</v>
      </c>
    </row>
    <row r="262" spans="29:41" ht="14.25" customHeight="1">
      <c r="AC262" s="444">
        <v>773000</v>
      </c>
      <c r="AD262" s="455">
        <v>776000</v>
      </c>
      <c r="AE262" s="573">
        <v>79080</v>
      </c>
      <c r="AF262" s="575">
        <v>72610</v>
      </c>
      <c r="AG262" s="575">
        <v>66140</v>
      </c>
      <c r="AH262" s="575">
        <v>59680</v>
      </c>
      <c r="AI262" s="575">
        <v>53210</v>
      </c>
      <c r="AJ262" s="575">
        <v>46740</v>
      </c>
      <c r="AK262" s="575">
        <v>40280</v>
      </c>
      <c r="AL262" s="584">
        <v>33820</v>
      </c>
      <c r="AM262" s="380">
        <f t="shared" si="12"/>
        <v>0</v>
      </c>
      <c r="AN262" s="406">
        <f t="shared" si="12"/>
        <v>0</v>
      </c>
      <c r="AO262" s="445">
        <v>273000</v>
      </c>
    </row>
    <row r="263" spans="29:41" ht="14.25" customHeight="1">
      <c r="AC263" s="449">
        <v>776000</v>
      </c>
      <c r="AD263" s="456">
        <v>779000</v>
      </c>
      <c r="AE263" s="574">
        <v>79630</v>
      </c>
      <c r="AF263" s="576">
        <v>73160</v>
      </c>
      <c r="AG263" s="576">
        <v>66690</v>
      </c>
      <c r="AH263" s="576">
        <v>60230</v>
      </c>
      <c r="AI263" s="576">
        <v>53770</v>
      </c>
      <c r="AJ263" s="576">
        <v>47290</v>
      </c>
      <c r="AK263" s="576">
        <v>40830</v>
      </c>
      <c r="AL263" s="583">
        <v>34370</v>
      </c>
      <c r="AM263" s="380">
        <f t="shared" si="12"/>
        <v>0</v>
      </c>
      <c r="AN263" s="406">
        <f t="shared" si="12"/>
        <v>0</v>
      </c>
      <c r="AO263" s="451">
        <v>274000</v>
      </c>
    </row>
    <row r="264" spans="29:41" ht="14.25" customHeight="1">
      <c r="AC264" s="444">
        <v>779000</v>
      </c>
      <c r="AD264" s="455">
        <v>782000</v>
      </c>
      <c r="AE264" s="594">
        <v>80180</v>
      </c>
      <c r="AF264" s="575">
        <v>73720</v>
      </c>
      <c r="AG264" s="575">
        <v>67240</v>
      </c>
      <c r="AH264" s="575">
        <v>60780</v>
      </c>
      <c r="AI264" s="575">
        <v>54320</v>
      </c>
      <c r="AJ264" s="575">
        <v>47840</v>
      </c>
      <c r="AK264" s="575">
        <v>41380</v>
      </c>
      <c r="AL264" s="584">
        <v>34920</v>
      </c>
      <c r="AM264" s="380">
        <f t="shared" si="12"/>
        <v>0</v>
      </c>
      <c r="AN264" s="406">
        <f t="shared" si="12"/>
        <v>0</v>
      </c>
      <c r="AO264" s="445">
        <v>276200</v>
      </c>
    </row>
    <row r="265" spans="29:41" ht="14.25" customHeight="1">
      <c r="AC265" s="444">
        <v>782000</v>
      </c>
      <c r="AD265" s="455">
        <v>785000</v>
      </c>
      <c r="AE265" s="573">
        <v>80730</v>
      </c>
      <c r="AF265" s="575">
        <v>74270</v>
      </c>
      <c r="AG265" s="575">
        <v>67790</v>
      </c>
      <c r="AH265" s="575">
        <v>61330</v>
      </c>
      <c r="AI265" s="575">
        <v>54870</v>
      </c>
      <c r="AJ265" s="575">
        <v>48400</v>
      </c>
      <c r="AK265" s="575">
        <v>41930</v>
      </c>
      <c r="AL265" s="584">
        <v>35470</v>
      </c>
      <c r="AM265" s="380">
        <f t="shared" ref="AM265:AN284" si="13">IF(AL265-$X$19&gt;0,AL265-$X$19,0)</f>
        <v>0</v>
      </c>
      <c r="AN265" s="406">
        <f t="shared" si="13"/>
        <v>0</v>
      </c>
      <c r="AO265" s="445">
        <v>277800</v>
      </c>
    </row>
    <row r="266" spans="29:41" ht="14.25" customHeight="1">
      <c r="AC266" s="444">
        <v>785000</v>
      </c>
      <c r="AD266" s="455">
        <v>788000</v>
      </c>
      <c r="AE266" s="593">
        <v>81280</v>
      </c>
      <c r="AF266" s="575">
        <v>74820</v>
      </c>
      <c r="AG266" s="575">
        <v>68350</v>
      </c>
      <c r="AH266" s="575">
        <v>61880</v>
      </c>
      <c r="AI266" s="575">
        <v>55420</v>
      </c>
      <c r="AJ266" s="575">
        <v>48950</v>
      </c>
      <c r="AK266" s="575">
        <v>42480</v>
      </c>
      <c r="AL266" s="584">
        <v>36020</v>
      </c>
      <c r="AM266" s="380">
        <f t="shared" si="13"/>
        <v>0</v>
      </c>
      <c r="AN266" s="406">
        <f t="shared" si="13"/>
        <v>0</v>
      </c>
      <c r="AO266" s="445">
        <v>279400</v>
      </c>
    </row>
    <row r="267" spans="29:41" ht="14.25" customHeight="1">
      <c r="AC267" s="444">
        <v>788000</v>
      </c>
      <c r="AD267" s="455">
        <v>791000</v>
      </c>
      <c r="AE267" s="595">
        <v>81830</v>
      </c>
      <c r="AF267" s="575">
        <v>75370</v>
      </c>
      <c r="AG267" s="575">
        <v>68900</v>
      </c>
      <c r="AH267" s="575">
        <v>62430</v>
      </c>
      <c r="AI267" s="575">
        <v>55970</v>
      </c>
      <c r="AJ267" s="575">
        <v>49500</v>
      </c>
      <c r="AK267" s="575">
        <v>43040</v>
      </c>
      <c r="AL267" s="584">
        <v>36570</v>
      </c>
      <c r="AM267" s="380">
        <f t="shared" si="13"/>
        <v>0</v>
      </c>
      <c r="AN267" s="406">
        <f t="shared" si="13"/>
        <v>0</v>
      </c>
      <c r="AO267" s="445">
        <v>281100</v>
      </c>
    </row>
    <row r="268" spans="29:41" ht="14.25" customHeight="1">
      <c r="AC268" s="449">
        <v>791000</v>
      </c>
      <c r="AD268" s="456">
        <v>794000</v>
      </c>
      <c r="AE268" s="574">
        <v>82460</v>
      </c>
      <c r="AF268" s="576">
        <v>75920</v>
      </c>
      <c r="AG268" s="576">
        <v>69450</v>
      </c>
      <c r="AH268" s="576">
        <v>62990</v>
      </c>
      <c r="AI268" s="576">
        <v>56520</v>
      </c>
      <c r="AJ268" s="576">
        <v>50050</v>
      </c>
      <c r="AK268" s="576">
        <v>43590</v>
      </c>
      <c r="AL268" s="583">
        <v>37120</v>
      </c>
      <c r="AM268" s="380">
        <f t="shared" si="13"/>
        <v>0</v>
      </c>
      <c r="AN268" s="406">
        <f t="shared" si="13"/>
        <v>0</v>
      </c>
      <c r="AO268" s="451">
        <v>282700</v>
      </c>
    </row>
    <row r="269" spans="29:41" ht="14.25" customHeight="1">
      <c r="AC269" s="444">
        <v>794000</v>
      </c>
      <c r="AD269" s="455">
        <v>797000</v>
      </c>
      <c r="AE269" s="594">
        <v>83100</v>
      </c>
      <c r="AF269" s="575">
        <v>76470</v>
      </c>
      <c r="AG269" s="575">
        <v>70000</v>
      </c>
      <c r="AH269" s="575">
        <v>63540</v>
      </c>
      <c r="AI269" s="575">
        <v>57070</v>
      </c>
      <c r="AJ269" s="575">
        <v>50600</v>
      </c>
      <c r="AK269" s="575">
        <v>44140</v>
      </c>
      <c r="AL269" s="584">
        <v>37670</v>
      </c>
      <c r="AM269" s="380">
        <f t="shared" si="13"/>
        <v>0</v>
      </c>
      <c r="AN269" s="406">
        <f t="shared" si="13"/>
        <v>0</v>
      </c>
      <c r="AO269" s="445">
        <v>284300</v>
      </c>
    </row>
    <row r="270" spans="29:41" ht="14.25" customHeight="1">
      <c r="AC270" s="444">
        <v>797000</v>
      </c>
      <c r="AD270" s="455">
        <v>800000</v>
      </c>
      <c r="AE270" s="573">
        <v>83730</v>
      </c>
      <c r="AF270" s="575">
        <v>77020</v>
      </c>
      <c r="AG270" s="575">
        <v>70550</v>
      </c>
      <c r="AH270" s="575">
        <v>64090</v>
      </c>
      <c r="AI270" s="575">
        <v>57630</v>
      </c>
      <c r="AJ270" s="575">
        <v>51150</v>
      </c>
      <c r="AK270" s="575">
        <v>44690</v>
      </c>
      <c r="AL270" s="584">
        <v>38230</v>
      </c>
      <c r="AM270" s="380">
        <f t="shared" si="13"/>
        <v>0</v>
      </c>
      <c r="AN270" s="406">
        <f t="shared" si="13"/>
        <v>0</v>
      </c>
      <c r="AO270" s="445">
        <v>286000</v>
      </c>
    </row>
    <row r="271" spans="29:41" ht="14.25" customHeight="1">
      <c r="AC271" s="444">
        <v>800000</v>
      </c>
      <c r="AD271" s="455">
        <v>803000</v>
      </c>
      <c r="AE271" s="573">
        <v>84370</v>
      </c>
      <c r="AF271" s="575">
        <v>77580</v>
      </c>
      <c r="AG271" s="575">
        <v>71100</v>
      </c>
      <c r="AH271" s="575">
        <v>64640</v>
      </c>
      <c r="AI271" s="575">
        <v>58180</v>
      </c>
      <c r="AJ271" s="575">
        <v>51700</v>
      </c>
      <c r="AK271" s="575">
        <v>45140</v>
      </c>
      <c r="AL271" s="584">
        <v>38780</v>
      </c>
      <c r="AM271" s="380">
        <f t="shared" si="13"/>
        <v>0</v>
      </c>
      <c r="AN271" s="406">
        <f t="shared" si="13"/>
        <v>0</v>
      </c>
      <c r="AO271" s="445">
        <v>287600</v>
      </c>
    </row>
    <row r="272" spans="29:41" ht="14.25" customHeight="1">
      <c r="AC272" s="444">
        <v>803000</v>
      </c>
      <c r="AD272" s="455">
        <v>806000</v>
      </c>
      <c r="AE272" s="573">
        <v>85000</v>
      </c>
      <c r="AF272" s="575">
        <v>78130</v>
      </c>
      <c r="AG272" s="575">
        <v>71650</v>
      </c>
      <c r="AH272" s="575">
        <v>65190</v>
      </c>
      <c r="AI272" s="575">
        <v>58730</v>
      </c>
      <c r="AJ272" s="575">
        <v>52250</v>
      </c>
      <c r="AK272" s="575">
        <v>45790</v>
      </c>
      <c r="AL272" s="584">
        <v>39330</v>
      </c>
      <c r="AM272" s="380">
        <f t="shared" si="13"/>
        <v>0</v>
      </c>
      <c r="AN272" s="406">
        <f t="shared" si="13"/>
        <v>0</v>
      </c>
      <c r="AO272" s="445">
        <v>289200</v>
      </c>
    </row>
    <row r="273" spans="29:41" ht="14.25" customHeight="1">
      <c r="AC273" s="449">
        <v>806000</v>
      </c>
      <c r="AD273" s="456">
        <v>809000</v>
      </c>
      <c r="AE273" s="574">
        <v>85630</v>
      </c>
      <c r="AF273" s="576">
        <v>78680</v>
      </c>
      <c r="AG273" s="576">
        <v>72210</v>
      </c>
      <c r="AH273" s="576">
        <v>65740</v>
      </c>
      <c r="AI273" s="576">
        <v>59280</v>
      </c>
      <c r="AJ273" s="576">
        <v>52810</v>
      </c>
      <c r="AK273" s="576">
        <v>46340</v>
      </c>
      <c r="AL273" s="583">
        <v>39880</v>
      </c>
      <c r="AM273" s="380">
        <f t="shared" si="13"/>
        <v>0</v>
      </c>
      <c r="AN273" s="406">
        <f t="shared" si="13"/>
        <v>0</v>
      </c>
      <c r="AO273" s="451">
        <v>290800</v>
      </c>
    </row>
    <row r="274" spans="29:41" ht="14.25" customHeight="1">
      <c r="AC274" s="444">
        <v>809000</v>
      </c>
      <c r="AD274" s="455">
        <v>812000</v>
      </c>
      <c r="AE274" s="594">
        <v>86260</v>
      </c>
      <c r="AF274" s="575">
        <v>79230</v>
      </c>
      <c r="AG274" s="575">
        <v>72760</v>
      </c>
      <c r="AH274" s="575">
        <v>66290</v>
      </c>
      <c r="AI274" s="575">
        <v>59830</v>
      </c>
      <c r="AJ274" s="575">
        <v>53360</v>
      </c>
      <c r="AK274" s="575">
        <v>46890</v>
      </c>
      <c r="AL274" s="584">
        <v>40430</v>
      </c>
      <c r="AM274" s="380">
        <f t="shared" si="13"/>
        <v>0</v>
      </c>
      <c r="AN274" s="406">
        <f t="shared" si="13"/>
        <v>0</v>
      </c>
      <c r="AO274" s="445">
        <v>292400</v>
      </c>
    </row>
    <row r="275" spans="29:41" ht="14.25" customHeight="1">
      <c r="AC275" s="444">
        <v>812000</v>
      </c>
      <c r="AD275" s="455">
        <v>815000</v>
      </c>
      <c r="AE275" s="573">
        <v>86900</v>
      </c>
      <c r="AF275" s="575">
        <v>79780</v>
      </c>
      <c r="AG275" s="575">
        <v>73310</v>
      </c>
      <c r="AH275" s="575">
        <v>66840</v>
      </c>
      <c r="AI275" s="575">
        <v>60380</v>
      </c>
      <c r="AJ275" s="575">
        <v>53910</v>
      </c>
      <c r="AK275" s="575">
        <v>47450</v>
      </c>
      <c r="AL275" s="584">
        <v>40980</v>
      </c>
      <c r="AM275" s="380">
        <f t="shared" si="13"/>
        <v>0</v>
      </c>
      <c r="AN275" s="406">
        <f t="shared" si="13"/>
        <v>0</v>
      </c>
      <c r="AO275" s="445">
        <v>294000</v>
      </c>
    </row>
    <row r="276" spans="29:41" ht="14.25" customHeight="1">
      <c r="AC276" s="444">
        <v>815000</v>
      </c>
      <c r="AD276" s="455">
        <v>818000</v>
      </c>
      <c r="AE276" s="573">
        <v>87530</v>
      </c>
      <c r="AF276" s="575">
        <v>80330</v>
      </c>
      <c r="AG276" s="575">
        <v>73860</v>
      </c>
      <c r="AH276" s="575">
        <v>67400</v>
      </c>
      <c r="AI276" s="575">
        <v>60930</v>
      </c>
      <c r="AJ276" s="575">
        <v>54460</v>
      </c>
      <c r="AK276" s="575">
        <v>48000</v>
      </c>
      <c r="AL276" s="584">
        <v>41530</v>
      </c>
      <c r="AM276" s="380">
        <f t="shared" si="13"/>
        <v>0</v>
      </c>
      <c r="AN276" s="406">
        <f t="shared" si="13"/>
        <v>0</v>
      </c>
      <c r="AO276" s="445">
        <v>295700</v>
      </c>
    </row>
    <row r="277" spans="29:41" ht="14.25" customHeight="1">
      <c r="AC277" s="444">
        <v>818000</v>
      </c>
      <c r="AD277" s="455">
        <v>821000</v>
      </c>
      <c r="AE277" s="573">
        <v>88100</v>
      </c>
      <c r="AF277" s="575">
        <v>80880</v>
      </c>
      <c r="AG277" s="575">
        <v>74410</v>
      </c>
      <c r="AH277" s="575">
        <v>67950</v>
      </c>
      <c r="AI277" s="575">
        <v>61480</v>
      </c>
      <c r="AJ277" s="575">
        <v>55010</v>
      </c>
      <c r="AK277" s="575">
        <v>48550</v>
      </c>
      <c r="AL277" s="584">
        <v>42090</v>
      </c>
      <c r="AM277" s="380">
        <f t="shared" si="13"/>
        <v>0</v>
      </c>
      <c r="AN277" s="406">
        <f t="shared" si="13"/>
        <v>0</v>
      </c>
      <c r="AO277" s="445">
        <v>297300</v>
      </c>
    </row>
    <row r="278" spans="29:41" ht="14.25" customHeight="1">
      <c r="AC278" s="449">
        <v>821000</v>
      </c>
      <c r="AD278" s="456">
        <v>824000</v>
      </c>
      <c r="AE278" s="574">
        <v>88800</v>
      </c>
      <c r="AF278" s="576">
        <v>81430</v>
      </c>
      <c r="AG278" s="576">
        <v>74960</v>
      </c>
      <c r="AH278" s="576">
        <v>68500</v>
      </c>
      <c r="AI278" s="576">
        <v>62040</v>
      </c>
      <c r="AJ278" s="576">
        <v>55560</v>
      </c>
      <c r="AK278" s="576">
        <v>49100</v>
      </c>
      <c r="AL278" s="583">
        <v>42640</v>
      </c>
      <c r="AM278" s="380">
        <f t="shared" si="13"/>
        <v>0</v>
      </c>
      <c r="AN278" s="406">
        <f t="shared" si="13"/>
        <v>0</v>
      </c>
      <c r="AO278" s="451">
        <v>298900</v>
      </c>
    </row>
    <row r="279" spans="29:41" ht="14.25" customHeight="1">
      <c r="AC279" s="444">
        <v>824000</v>
      </c>
      <c r="AD279" s="455">
        <v>827000</v>
      </c>
      <c r="AE279" s="594">
        <v>89440</v>
      </c>
      <c r="AF279" s="575">
        <v>82000</v>
      </c>
      <c r="AG279" s="575">
        <v>75510</v>
      </c>
      <c r="AH279" s="575">
        <v>69050</v>
      </c>
      <c r="AI279" s="575">
        <v>62590</v>
      </c>
      <c r="AJ279" s="575">
        <v>56110</v>
      </c>
      <c r="AK279" s="575">
        <v>49650</v>
      </c>
      <c r="AL279" s="584">
        <v>43190</v>
      </c>
      <c r="AM279" s="380">
        <f t="shared" si="13"/>
        <v>0</v>
      </c>
      <c r="AN279" s="406">
        <f t="shared" si="13"/>
        <v>0</v>
      </c>
      <c r="AO279" s="445">
        <v>300600</v>
      </c>
    </row>
    <row r="280" spans="29:41" ht="14.25" customHeight="1">
      <c r="AC280" s="444">
        <v>827000</v>
      </c>
      <c r="AD280" s="455">
        <v>830000</v>
      </c>
      <c r="AE280" s="573">
        <v>90070</v>
      </c>
      <c r="AF280" s="575">
        <v>82630</v>
      </c>
      <c r="AG280" s="575">
        <v>76060</v>
      </c>
      <c r="AH280" s="575">
        <v>69600</v>
      </c>
      <c r="AI280" s="575">
        <v>63140</v>
      </c>
      <c r="AJ280" s="575">
        <v>56670</v>
      </c>
      <c r="AK280" s="575">
        <v>50200</v>
      </c>
      <c r="AL280" s="584">
        <v>43740</v>
      </c>
      <c r="AM280" s="380">
        <f t="shared" si="13"/>
        <v>0</v>
      </c>
      <c r="AN280" s="406">
        <f t="shared" si="13"/>
        <v>0</v>
      </c>
      <c r="AO280" s="445">
        <v>302200</v>
      </c>
    </row>
    <row r="281" spans="29:41" ht="14.25" customHeight="1">
      <c r="AC281" s="444">
        <v>830000</v>
      </c>
      <c r="AD281" s="455">
        <v>833000</v>
      </c>
      <c r="AE281" s="573">
        <v>90710</v>
      </c>
      <c r="AF281" s="575">
        <v>83260</v>
      </c>
      <c r="AG281" s="575">
        <v>76630</v>
      </c>
      <c r="AH281" s="575">
        <v>70150</v>
      </c>
      <c r="AI281" s="575">
        <v>63690</v>
      </c>
      <c r="AJ281" s="575">
        <v>57220</v>
      </c>
      <c r="AK281" s="575">
        <v>50750</v>
      </c>
      <c r="AL281" s="584">
        <v>44290</v>
      </c>
      <c r="AM281" s="380">
        <f t="shared" si="13"/>
        <v>0</v>
      </c>
      <c r="AN281" s="406">
        <f t="shared" si="13"/>
        <v>0</v>
      </c>
      <c r="AO281" s="445">
        <v>303800</v>
      </c>
    </row>
    <row r="282" spans="29:41" ht="14.25" customHeight="1">
      <c r="AC282" s="444">
        <v>833000</v>
      </c>
      <c r="AD282" s="455">
        <v>836000</v>
      </c>
      <c r="AE282" s="573">
        <v>91350</v>
      </c>
      <c r="AF282" s="575">
        <v>83920</v>
      </c>
      <c r="AG282" s="575">
        <v>77190</v>
      </c>
      <c r="AH282" s="575">
        <v>70710</v>
      </c>
      <c r="AI282" s="575">
        <v>64250</v>
      </c>
      <c r="AJ282" s="575">
        <v>57790</v>
      </c>
      <c r="AK282" s="575">
        <v>51320</v>
      </c>
      <c r="AL282" s="584">
        <v>44850</v>
      </c>
      <c r="AM282" s="380">
        <f t="shared" si="13"/>
        <v>0</v>
      </c>
      <c r="AN282" s="406">
        <f t="shared" si="13"/>
        <v>0</v>
      </c>
      <c r="AO282" s="445">
        <v>305400</v>
      </c>
    </row>
    <row r="283" spans="29:41" ht="14.25" customHeight="1">
      <c r="AC283" s="449">
        <v>836000</v>
      </c>
      <c r="AD283" s="456">
        <v>839000</v>
      </c>
      <c r="AE283" s="574">
        <v>92020</v>
      </c>
      <c r="AF283" s="576">
        <v>84580</v>
      </c>
      <c r="AG283" s="576">
        <v>77770</v>
      </c>
      <c r="AH283" s="576">
        <v>71300</v>
      </c>
      <c r="AI283" s="576">
        <v>64830</v>
      </c>
      <c r="AJ283" s="576">
        <v>58370</v>
      </c>
      <c r="AK283" s="576">
        <v>51900</v>
      </c>
      <c r="AL283" s="583">
        <v>45430</v>
      </c>
      <c r="AM283" s="380">
        <f t="shared" si="13"/>
        <v>0</v>
      </c>
      <c r="AN283" s="406">
        <f t="shared" si="13"/>
        <v>0</v>
      </c>
      <c r="AO283" s="451">
        <v>307000</v>
      </c>
    </row>
    <row r="284" spans="29:41" ht="14.25" customHeight="1">
      <c r="AC284" s="444">
        <v>839000</v>
      </c>
      <c r="AD284" s="455">
        <v>842000</v>
      </c>
      <c r="AE284" s="594">
        <v>92690</v>
      </c>
      <c r="AF284" s="575">
        <v>85250</v>
      </c>
      <c r="AG284" s="575">
        <v>78350</v>
      </c>
      <c r="AH284" s="575">
        <v>71880</v>
      </c>
      <c r="AI284" s="575">
        <v>65420</v>
      </c>
      <c r="AJ284" s="575">
        <v>58950</v>
      </c>
      <c r="AK284" s="575">
        <v>52480</v>
      </c>
      <c r="AL284" s="584">
        <v>46020</v>
      </c>
      <c r="AM284" s="380">
        <f t="shared" si="13"/>
        <v>0</v>
      </c>
      <c r="AN284" s="406">
        <f t="shared" si="13"/>
        <v>0</v>
      </c>
      <c r="AO284" s="445">
        <v>308500</v>
      </c>
    </row>
    <row r="285" spans="29:41" ht="14.25" customHeight="1">
      <c r="AC285" s="444">
        <v>842000</v>
      </c>
      <c r="AD285" s="455">
        <v>845000</v>
      </c>
      <c r="AE285" s="573">
        <v>93360</v>
      </c>
      <c r="AF285" s="575">
        <v>85920</v>
      </c>
      <c r="AG285" s="575">
        <v>78930</v>
      </c>
      <c r="AH285" s="575">
        <v>72460</v>
      </c>
      <c r="AI285" s="575">
        <v>66000</v>
      </c>
      <c r="AJ285" s="575">
        <v>59530</v>
      </c>
      <c r="AK285" s="575">
        <v>53060</v>
      </c>
      <c r="AL285" s="584">
        <v>46600</v>
      </c>
      <c r="AM285" s="380">
        <f t="shared" ref="AM285:AN304" si="14">IF(AL285-$X$19&gt;0,AL285-$X$19,0)</f>
        <v>0</v>
      </c>
      <c r="AN285" s="406">
        <f t="shared" si="14"/>
        <v>0</v>
      </c>
      <c r="AO285" s="445">
        <v>310100</v>
      </c>
    </row>
    <row r="286" spans="29:41" ht="14.25" customHeight="1">
      <c r="AC286" s="444">
        <v>845000</v>
      </c>
      <c r="AD286" s="455">
        <v>848000</v>
      </c>
      <c r="AE286" s="573">
        <v>94020</v>
      </c>
      <c r="AF286" s="575">
        <v>86590</v>
      </c>
      <c r="AG286" s="575">
        <v>79520</v>
      </c>
      <c r="AH286" s="575">
        <v>73040</v>
      </c>
      <c r="AI286" s="575">
        <v>66580</v>
      </c>
      <c r="AJ286" s="575">
        <v>60120</v>
      </c>
      <c r="AK286" s="575">
        <v>53640</v>
      </c>
      <c r="AL286" s="584">
        <v>47180</v>
      </c>
      <c r="AM286" s="380">
        <f t="shared" si="14"/>
        <v>0</v>
      </c>
      <c r="AN286" s="406">
        <f t="shared" si="14"/>
        <v>0</v>
      </c>
      <c r="AO286" s="445">
        <v>311600</v>
      </c>
    </row>
    <row r="287" spans="29:41" ht="14.25" customHeight="1">
      <c r="AC287" s="444">
        <v>848000</v>
      </c>
      <c r="AD287" s="455">
        <v>851000</v>
      </c>
      <c r="AE287" s="573">
        <v>94700</v>
      </c>
      <c r="AF287" s="575">
        <v>87260</v>
      </c>
      <c r="AG287" s="575">
        <v>80100</v>
      </c>
      <c r="AH287" s="575">
        <v>73620</v>
      </c>
      <c r="AI287" s="575">
        <v>67160</v>
      </c>
      <c r="AJ287" s="575">
        <v>60700</v>
      </c>
      <c r="AK287" s="575">
        <v>54230</v>
      </c>
      <c r="AL287" s="584">
        <v>47760</v>
      </c>
      <c r="AM287" s="380">
        <f t="shared" si="14"/>
        <v>0</v>
      </c>
      <c r="AN287" s="406">
        <f t="shared" si="14"/>
        <v>0</v>
      </c>
      <c r="AO287" s="445">
        <v>313100</v>
      </c>
    </row>
    <row r="288" spans="29:41" ht="14.25" customHeight="1">
      <c r="AC288" s="449">
        <v>851000</v>
      </c>
      <c r="AD288" s="456">
        <v>854000</v>
      </c>
      <c r="AE288" s="574">
        <v>95360</v>
      </c>
      <c r="AF288" s="576">
        <v>87930</v>
      </c>
      <c r="AG288" s="576">
        <v>80680</v>
      </c>
      <c r="AH288" s="576">
        <v>74210</v>
      </c>
      <c r="AI288" s="576">
        <v>67740</v>
      </c>
      <c r="AJ288" s="576">
        <v>61280</v>
      </c>
      <c r="AK288" s="576">
        <v>54810</v>
      </c>
      <c r="AL288" s="583">
        <v>48340</v>
      </c>
      <c r="AM288" s="380">
        <f t="shared" si="14"/>
        <v>0</v>
      </c>
      <c r="AN288" s="406">
        <f t="shared" si="14"/>
        <v>0</v>
      </c>
      <c r="AO288" s="451">
        <v>314700</v>
      </c>
    </row>
    <row r="289" spans="29:41" ht="14.25" customHeight="1">
      <c r="AC289" s="444">
        <v>854000</v>
      </c>
      <c r="AD289" s="455">
        <v>857000</v>
      </c>
      <c r="AE289" s="594">
        <v>96040</v>
      </c>
      <c r="AF289" s="575">
        <v>88600</v>
      </c>
      <c r="AG289" s="575">
        <v>81260</v>
      </c>
      <c r="AH289" s="575">
        <v>74790</v>
      </c>
      <c r="AI289" s="575">
        <v>68330</v>
      </c>
      <c r="AJ289" s="575">
        <v>61860</v>
      </c>
      <c r="AK289" s="575">
        <v>55390</v>
      </c>
      <c r="AL289" s="584">
        <v>48930</v>
      </c>
      <c r="AM289" s="380">
        <f t="shared" si="14"/>
        <v>0</v>
      </c>
      <c r="AN289" s="406">
        <f t="shared" si="14"/>
        <v>0</v>
      </c>
      <c r="AO289" s="445">
        <v>316300</v>
      </c>
    </row>
    <row r="290" spans="29:41" ht="14.25" customHeight="1">
      <c r="AC290" s="444">
        <v>857000</v>
      </c>
      <c r="AD290" s="455">
        <v>860000</v>
      </c>
      <c r="AE290" s="573">
        <v>96710</v>
      </c>
      <c r="AF290" s="575">
        <v>89270</v>
      </c>
      <c r="AG290" s="575">
        <v>81840</v>
      </c>
      <c r="AH290" s="575">
        <v>75370</v>
      </c>
      <c r="AI290" s="575">
        <v>68910</v>
      </c>
      <c r="AJ290" s="575">
        <v>62440</v>
      </c>
      <c r="AK290" s="575">
        <v>55970</v>
      </c>
      <c r="AL290" s="584">
        <v>49510</v>
      </c>
      <c r="AM290" s="380">
        <f t="shared" si="14"/>
        <v>0</v>
      </c>
      <c r="AN290" s="406">
        <f t="shared" si="14"/>
        <v>0</v>
      </c>
      <c r="AO290" s="445">
        <v>317800</v>
      </c>
    </row>
    <row r="291" spans="29:41" ht="14.25" customHeight="1">
      <c r="AC291" s="444">
        <v>860000</v>
      </c>
      <c r="AD291" s="455">
        <v>863000</v>
      </c>
      <c r="AE291" s="573">
        <v>97370</v>
      </c>
      <c r="AF291" s="575">
        <v>89940</v>
      </c>
      <c r="AG291" s="575">
        <v>82500</v>
      </c>
      <c r="AH291" s="575">
        <v>75950</v>
      </c>
      <c r="AI291" s="575">
        <v>69490</v>
      </c>
      <c r="AJ291" s="575">
        <v>63030</v>
      </c>
      <c r="AK291" s="575">
        <v>56550</v>
      </c>
      <c r="AL291" s="584">
        <v>50090</v>
      </c>
      <c r="AM291" s="380">
        <f t="shared" si="14"/>
        <v>0</v>
      </c>
      <c r="AN291" s="406">
        <f t="shared" si="14"/>
        <v>0</v>
      </c>
      <c r="AO291" s="445">
        <v>319400</v>
      </c>
    </row>
    <row r="292" spans="29:41" ht="14.25" customHeight="1">
      <c r="AC292" s="444">
        <v>863000</v>
      </c>
      <c r="AD292" s="455">
        <v>866000</v>
      </c>
      <c r="AE292" s="573">
        <v>98050</v>
      </c>
      <c r="AF292" s="575">
        <v>90600</v>
      </c>
      <c r="AG292" s="575">
        <v>83170</v>
      </c>
      <c r="AH292" s="575">
        <v>76530</v>
      </c>
      <c r="AI292" s="575">
        <v>70070</v>
      </c>
      <c r="AJ292" s="575">
        <v>63610</v>
      </c>
      <c r="AK292" s="575">
        <v>57140</v>
      </c>
      <c r="AL292" s="584">
        <v>50670</v>
      </c>
      <c r="AM292" s="380">
        <f t="shared" si="14"/>
        <v>0</v>
      </c>
      <c r="AN292" s="406">
        <f t="shared" si="14"/>
        <v>0</v>
      </c>
      <c r="AO292" s="445">
        <v>320900</v>
      </c>
    </row>
    <row r="293" spans="29:41" ht="14.25" customHeight="1">
      <c r="AC293" s="449">
        <v>866000</v>
      </c>
      <c r="AD293" s="456">
        <v>869000</v>
      </c>
      <c r="AE293" s="574">
        <v>98710</v>
      </c>
      <c r="AF293" s="576">
        <v>91280</v>
      </c>
      <c r="AG293" s="576">
        <v>83840</v>
      </c>
      <c r="AH293" s="576">
        <v>77120</v>
      </c>
      <c r="AI293" s="576">
        <v>70650</v>
      </c>
      <c r="AJ293" s="576">
        <v>64190</v>
      </c>
      <c r="AK293" s="576">
        <v>57720</v>
      </c>
      <c r="AL293" s="583">
        <v>51250</v>
      </c>
      <c r="AM293" s="380">
        <f t="shared" si="14"/>
        <v>0</v>
      </c>
      <c r="AN293" s="406">
        <f t="shared" si="14"/>
        <v>0</v>
      </c>
      <c r="AO293" s="451">
        <v>322400</v>
      </c>
    </row>
    <row r="294" spans="29:41" ht="14.25" customHeight="1">
      <c r="AC294" s="444">
        <v>869000</v>
      </c>
      <c r="AD294" s="455">
        <v>872000</v>
      </c>
      <c r="AE294" s="594">
        <v>99380</v>
      </c>
      <c r="AF294" s="575">
        <v>91940</v>
      </c>
      <c r="AG294" s="575">
        <v>84510</v>
      </c>
      <c r="AH294" s="575">
        <v>77700</v>
      </c>
      <c r="AI294" s="575">
        <v>71240</v>
      </c>
      <c r="AJ294" s="575">
        <v>64770</v>
      </c>
      <c r="AK294" s="575">
        <v>58300</v>
      </c>
      <c r="AL294" s="584">
        <v>51840</v>
      </c>
      <c r="AM294" s="380">
        <f t="shared" si="14"/>
        <v>0</v>
      </c>
      <c r="AN294" s="406">
        <f t="shared" si="14"/>
        <v>0</v>
      </c>
      <c r="AO294" s="445">
        <v>324000</v>
      </c>
    </row>
    <row r="295" spans="29:41" ht="14.25" customHeight="1">
      <c r="AC295" s="444">
        <v>872000</v>
      </c>
      <c r="AD295" s="455">
        <v>875000</v>
      </c>
      <c r="AE295" s="573">
        <v>100050</v>
      </c>
      <c r="AF295" s="575">
        <v>92610</v>
      </c>
      <c r="AG295" s="575">
        <v>85180</v>
      </c>
      <c r="AH295" s="575">
        <v>78280</v>
      </c>
      <c r="AI295" s="575">
        <v>71820</v>
      </c>
      <c r="AJ295" s="575">
        <v>65350</v>
      </c>
      <c r="AK295" s="575">
        <v>58880</v>
      </c>
      <c r="AL295" s="584">
        <v>52420</v>
      </c>
      <c r="AM295" s="380">
        <f t="shared" si="14"/>
        <v>0</v>
      </c>
      <c r="AN295" s="406">
        <f t="shared" si="14"/>
        <v>0</v>
      </c>
      <c r="AO295" s="445">
        <v>325600</v>
      </c>
    </row>
    <row r="296" spans="29:41" ht="14.25" customHeight="1">
      <c r="AC296" s="444">
        <v>875000</v>
      </c>
      <c r="AD296" s="455">
        <v>878000</v>
      </c>
      <c r="AE296" s="573">
        <v>100720</v>
      </c>
      <c r="AF296" s="575">
        <v>93290</v>
      </c>
      <c r="AG296" s="575">
        <v>85850</v>
      </c>
      <c r="AH296" s="575">
        <v>78860</v>
      </c>
      <c r="AI296" s="575">
        <v>72400</v>
      </c>
      <c r="AJ296" s="575">
        <v>65940</v>
      </c>
      <c r="AK296" s="575">
        <v>59460</v>
      </c>
      <c r="AL296" s="584">
        <v>53000</v>
      </c>
      <c r="AM296" s="380">
        <f t="shared" si="14"/>
        <v>0</v>
      </c>
      <c r="AN296" s="406">
        <f t="shared" si="14"/>
        <v>0</v>
      </c>
      <c r="AO296" s="445">
        <v>327100</v>
      </c>
    </row>
    <row r="297" spans="29:41" ht="14.25" customHeight="1">
      <c r="AC297" s="444">
        <v>878000</v>
      </c>
      <c r="AD297" s="455">
        <v>881000</v>
      </c>
      <c r="AE297" s="573">
        <v>101390</v>
      </c>
      <c r="AF297" s="575">
        <v>93950</v>
      </c>
      <c r="AG297" s="575">
        <v>86520</v>
      </c>
      <c r="AH297" s="575">
        <v>79440</v>
      </c>
      <c r="AI297" s="575">
        <v>72980</v>
      </c>
      <c r="AJ297" s="575">
        <v>66520</v>
      </c>
      <c r="AK297" s="575">
        <v>60050</v>
      </c>
      <c r="AL297" s="584">
        <v>53580</v>
      </c>
      <c r="AM297" s="380">
        <f t="shared" si="14"/>
        <v>0</v>
      </c>
      <c r="AN297" s="406">
        <f t="shared" si="14"/>
        <v>0</v>
      </c>
      <c r="AO297" s="445">
        <v>328700</v>
      </c>
    </row>
    <row r="298" spans="29:41" ht="14.25" customHeight="1">
      <c r="AC298" s="449">
        <v>881000</v>
      </c>
      <c r="AD298" s="456">
        <v>884000</v>
      </c>
      <c r="AE298" s="574">
        <v>102060</v>
      </c>
      <c r="AF298" s="576">
        <v>94630</v>
      </c>
      <c r="AG298" s="576">
        <v>87180</v>
      </c>
      <c r="AH298" s="576">
        <v>80030</v>
      </c>
      <c r="AI298" s="576">
        <v>73560</v>
      </c>
      <c r="AJ298" s="576">
        <v>67100</v>
      </c>
      <c r="AK298" s="576">
        <v>60630</v>
      </c>
      <c r="AL298" s="583">
        <v>54160</v>
      </c>
      <c r="AM298" s="380">
        <f t="shared" si="14"/>
        <v>0</v>
      </c>
      <c r="AN298" s="406">
        <f t="shared" si="14"/>
        <v>0</v>
      </c>
      <c r="AO298" s="451">
        <v>330200</v>
      </c>
    </row>
    <row r="299" spans="29:41" ht="14.25" customHeight="1" thickBot="1">
      <c r="AC299" s="492">
        <v>884000</v>
      </c>
      <c r="AD299" s="493">
        <v>887000</v>
      </c>
      <c r="AE299" s="594">
        <v>102720</v>
      </c>
      <c r="AF299" s="578">
        <v>95290</v>
      </c>
      <c r="AG299" s="578">
        <v>87860</v>
      </c>
      <c r="AH299" s="578">
        <v>80610</v>
      </c>
      <c r="AI299" s="578">
        <v>74150</v>
      </c>
      <c r="AJ299" s="578">
        <v>67680</v>
      </c>
      <c r="AK299" s="578">
        <v>61210</v>
      </c>
      <c r="AL299" s="585">
        <v>54750</v>
      </c>
      <c r="AM299" s="380">
        <f t="shared" si="14"/>
        <v>0</v>
      </c>
      <c r="AN299" s="406">
        <f t="shared" si="14"/>
        <v>0</v>
      </c>
      <c r="AO299" s="495">
        <v>331700</v>
      </c>
    </row>
    <row r="300" spans="29:41" ht="14.25" customHeight="1">
      <c r="AC300" s="513">
        <v>887000</v>
      </c>
      <c r="AD300" s="514">
        <v>890000</v>
      </c>
      <c r="AE300" s="596">
        <v>103400</v>
      </c>
      <c r="AF300" s="597">
        <v>95960</v>
      </c>
      <c r="AG300" s="597">
        <v>88520</v>
      </c>
      <c r="AH300" s="597">
        <v>81190</v>
      </c>
      <c r="AI300" s="597">
        <v>74730</v>
      </c>
      <c r="AJ300" s="597">
        <v>68260</v>
      </c>
      <c r="AK300" s="597">
        <v>61790</v>
      </c>
      <c r="AL300" s="598">
        <v>55330</v>
      </c>
      <c r="AM300" s="380">
        <f t="shared" si="14"/>
        <v>0</v>
      </c>
      <c r="AN300" s="406">
        <f t="shared" si="14"/>
        <v>0</v>
      </c>
      <c r="AO300" s="441">
        <v>333300</v>
      </c>
    </row>
    <row r="301" spans="29:41" ht="14.25" customHeight="1">
      <c r="AC301" s="444">
        <v>890000</v>
      </c>
      <c r="AD301" s="455">
        <v>893000</v>
      </c>
      <c r="AE301" s="573">
        <v>104070</v>
      </c>
      <c r="AF301" s="575">
        <v>96630</v>
      </c>
      <c r="AG301" s="575">
        <v>89190</v>
      </c>
      <c r="AH301" s="575">
        <v>81770</v>
      </c>
      <c r="AI301" s="575">
        <v>75310</v>
      </c>
      <c r="AJ301" s="575">
        <v>68850</v>
      </c>
      <c r="AK301" s="575">
        <v>62370</v>
      </c>
      <c r="AL301" s="584">
        <v>55910</v>
      </c>
      <c r="AM301" s="380">
        <f t="shared" si="14"/>
        <v>0</v>
      </c>
      <c r="AN301" s="406">
        <f t="shared" si="14"/>
        <v>0</v>
      </c>
      <c r="AO301" s="445">
        <v>334800</v>
      </c>
    </row>
    <row r="302" spans="29:41" ht="14.25" customHeight="1">
      <c r="AC302" s="444">
        <v>893000</v>
      </c>
      <c r="AD302" s="455">
        <v>896000</v>
      </c>
      <c r="AE302" s="573">
        <v>104730</v>
      </c>
      <c r="AF302" s="575">
        <v>97300</v>
      </c>
      <c r="AG302" s="575">
        <v>89860</v>
      </c>
      <c r="AH302" s="575">
        <v>82430</v>
      </c>
      <c r="AI302" s="575">
        <v>75890</v>
      </c>
      <c r="AJ302" s="575">
        <v>69430</v>
      </c>
      <c r="AK302" s="575">
        <v>62950</v>
      </c>
      <c r="AL302" s="584">
        <v>56490</v>
      </c>
      <c r="AM302" s="380">
        <f t="shared" si="14"/>
        <v>0</v>
      </c>
      <c r="AN302" s="406">
        <f t="shared" si="14"/>
        <v>0</v>
      </c>
      <c r="AO302" s="445">
        <v>336400</v>
      </c>
    </row>
    <row r="303" spans="29:41" ht="14.25" customHeight="1">
      <c r="AC303" s="449">
        <v>896000</v>
      </c>
      <c r="AD303" s="456">
        <v>899000</v>
      </c>
      <c r="AE303" s="574">
        <v>105410</v>
      </c>
      <c r="AF303" s="576">
        <v>97960</v>
      </c>
      <c r="AG303" s="576">
        <v>90530</v>
      </c>
      <c r="AH303" s="576">
        <v>83100</v>
      </c>
      <c r="AI303" s="576">
        <v>76470</v>
      </c>
      <c r="AJ303" s="576">
        <v>70010</v>
      </c>
      <c r="AK303" s="576">
        <v>63540</v>
      </c>
      <c r="AL303" s="583">
        <v>57070</v>
      </c>
      <c r="AM303" s="380">
        <f t="shared" si="14"/>
        <v>0</v>
      </c>
      <c r="AN303" s="406">
        <f t="shared" si="14"/>
        <v>0</v>
      </c>
      <c r="AO303" s="451">
        <v>338000</v>
      </c>
    </row>
    <row r="304" spans="29:41" ht="14.25" customHeight="1">
      <c r="AC304" s="444">
        <v>899000</v>
      </c>
      <c r="AD304" s="455">
        <v>902000</v>
      </c>
      <c r="AE304" s="573">
        <v>106070</v>
      </c>
      <c r="AF304" s="575">
        <v>98640</v>
      </c>
      <c r="AG304" s="575">
        <v>91210</v>
      </c>
      <c r="AH304" s="575">
        <v>83760</v>
      </c>
      <c r="AI304" s="575">
        <v>77050</v>
      </c>
      <c r="AJ304" s="575">
        <v>70590</v>
      </c>
      <c r="AK304" s="575">
        <v>64120</v>
      </c>
      <c r="AL304" s="584">
        <v>57660</v>
      </c>
      <c r="AM304" s="380">
        <f t="shared" si="14"/>
        <v>0</v>
      </c>
      <c r="AN304" s="406">
        <f t="shared" si="14"/>
        <v>0</v>
      </c>
      <c r="AO304" s="445">
        <v>339500</v>
      </c>
    </row>
    <row r="305" spans="29:41" ht="14.25" customHeight="1">
      <c r="AC305" s="444">
        <v>902000</v>
      </c>
      <c r="AD305" s="455">
        <v>905000</v>
      </c>
      <c r="AE305" s="573">
        <v>106750</v>
      </c>
      <c r="AF305" s="575">
        <v>99300</v>
      </c>
      <c r="AG305" s="575">
        <v>91870</v>
      </c>
      <c r="AH305" s="575">
        <v>84440</v>
      </c>
      <c r="AI305" s="575">
        <v>77640</v>
      </c>
      <c r="AJ305" s="575">
        <v>71170</v>
      </c>
      <c r="AK305" s="575">
        <v>64700</v>
      </c>
      <c r="AL305" s="584">
        <v>58240</v>
      </c>
      <c r="AM305" s="380">
        <f t="shared" ref="AM305:AN324" si="15">IF(AL305-$X$19&gt;0,AL305-$X$19,0)</f>
        <v>0</v>
      </c>
      <c r="AN305" s="406">
        <f t="shared" si="15"/>
        <v>0</v>
      </c>
      <c r="AO305" s="445">
        <v>341000</v>
      </c>
    </row>
    <row r="306" spans="29:41" ht="14.25" customHeight="1">
      <c r="AC306" s="444">
        <v>905000</v>
      </c>
      <c r="AD306" s="455">
        <v>908000</v>
      </c>
      <c r="AE306" s="573">
        <v>107410</v>
      </c>
      <c r="AF306" s="575">
        <v>99980</v>
      </c>
      <c r="AG306" s="575">
        <v>92540</v>
      </c>
      <c r="AH306" s="575">
        <v>85100</v>
      </c>
      <c r="AI306" s="575">
        <v>78220</v>
      </c>
      <c r="AJ306" s="575">
        <v>71760</v>
      </c>
      <c r="AK306" s="575">
        <v>65280</v>
      </c>
      <c r="AL306" s="584">
        <v>58820</v>
      </c>
      <c r="AM306" s="380">
        <f t="shared" si="15"/>
        <v>0</v>
      </c>
      <c r="AN306" s="406">
        <f t="shared" si="15"/>
        <v>0</v>
      </c>
      <c r="AO306" s="445">
        <v>342500</v>
      </c>
    </row>
    <row r="307" spans="29:41" ht="14.25" customHeight="1">
      <c r="AC307" s="444">
        <v>908000</v>
      </c>
      <c r="AD307" s="455">
        <v>911000</v>
      </c>
      <c r="AE307" s="573">
        <v>108080</v>
      </c>
      <c r="AF307" s="575">
        <v>100650</v>
      </c>
      <c r="AG307" s="575">
        <v>93210</v>
      </c>
      <c r="AH307" s="575">
        <v>85770</v>
      </c>
      <c r="AI307" s="575">
        <v>78800</v>
      </c>
      <c r="AJ307" s="575">
        <v>72340</v>
      </c>
      <c r="AK307" s="575">
        <v>65860</v>
      </c>
      <c r="AL307" s="584">
        <v>59400</v>
      </c>
      <c r="AM307" s="380">
        <f t="shared" si="15"/>
        <v>0</v>
      </c>
      <c r="AN307" s="406">
        <f t="shared" si="15"/>
        <v>0</v>
      </c>
      <c r="AO307" s="445">
        <v>344100</v>
      </c>
    </row>
    <row r="308" spans="29:41" ht="14.25" customHeight="1">
      <c r="AC308" s="449">
        <v>911000</v>
      </c>
      <c r="AD308" s="456">
        <v>914000</v>
      </c>
      <c r="AE308" s="574">
        <v>108750</v>
      </c>
      <c r="AF308" s="576">
        <v>101310</v>
      </c>
      <c r="AG308" s="576">
        <v>93880</v>
      </c>
      <c r="AH308" s="576">
        <v>86440</v>
      </c>
      <c r="AI308" s="576">
        <v>79380</v>
      </c>
      <c r="AJ308" s="576">
        <v>72920</v>
      </c>
      <c r="AK308" s="576">
        <v>66450</v>
      </c>
      <c r="AL308" s="583">
        <v>59980</v>
      </c>
      <c r="AM308" s="380">
        <f t="shared" si="15"/>
        <v>0</v>
      </c>
      <c r="AN308" s="406">
        <f t="shared" si="15"/>
        <v>0</v>
      </c>
      <c r="AO308" s="451">
        <v>345600</v>
      </c>
    </row>
    <row r="309" spans="29:41" ht="14.25" customHeight="1">
      <c r="AC309" s="444">
        <v>914000</v>
      </c>
      <c r="AD309" s="455">
        <v>917000</v>
      </c>
      <c r="AE309" s="573">
        <v>109420</v>
      </c>
      <c r="AF309" s="575">
        <v>101990</v>
      </c>
      <c r="AG309" s="575">
        <v>94540</v>
      </c>
      <c r="AH309" s="575">
        <v>87110</v>
      </c>
      <c r="AI309" s="575">
        <v>79960</v>
      </c>
      <c r="AJ309" s="575">
        <v>73500</v>
      </c>
      <c r="AK309" s="575">
        <v>67030</v>
      </c>
      <c r="AL309" s="584">
        <v>60570</v>
      </c>
      <c r="AM309" s="380">
        <f t="shared" si="15"/>
        <v>0</v>
      </c>
      <c r="AN309" s="406">
        <f t="shared" si="15"/>
        <v>0</v>
      </c>
      <c r="AO309" s="445">
        <v>347200</v>
      </c>
    </row>
    <row r="310" spans="29:41" ht="14.25" customHeight="1">
      <c r="AC310" s="444">
        <v>917000</v>
      </c>
      <c r="AD310" s="455">
        <v>920000</v>
      </c>
      <c r="AE310" s="573">
        <v>110090</v>
      </c>
      <c r="AF310" s="575">
        <v>102650</v>
      </c>
      <c r="AG310" s="575">
        <v>95220</v>
      </c>
      <c r="AH310" s="575">
        <v>87790</v>
      </c>
      <c r="AI310" s="575">
        <v>80550</v>
      </c>
      <c r="AJ310" s="575">
        <v>74080</v>
      </c>
      <c r="AK310" s="575">
        <v>67610</v>
      </c>
      <c r="AL310" s="584">
        <v>61150</v>
      </c>
      <c r="AM310" s="380">
        <f t="shared" si="15"/>
        <v>0</v>
      </c>
      <c r="AN310" s="406">
        <f t="shared" si="15"/>
        <v>0</v>
      </c>
      <c r="AO310" s="445">
        <v>348800</v>
      </c>
    </row>
    <row r="311" spans="29:41" ht="14.25" customHeight="1">
      <c r="AC311" s="444">
        <v>920000</v>
      </c>
      <c r="AD311" s="455">
        <v>923000</v>
      </c>
      <c r="AE311" s="573">
        <v>110760</v>
      </c>
      <c r="AF311" s="575">
        <v>103330</v>
      </c>
      <c r="AG311" s="575">
        <v>95880</v>
      </c>
      <c r="AH311" s="575">
        <v>88450</v>
      </c>
      <c r="AI311" s="575">
        <v>81130</v>
      </c>
      <c r="AJ311" s="575">
        <v>74670</v>
      </c>
      <c r="AK311" s="575">
        <v>68190</v>
      </c>
      <c r="AL311" s="584">
        <v>61730</v>
      </c>
      <c r="AM311" s="380">
        <f t="shared" si="15"/>
        <v>0</v>
      </c>
      <c r="AN311" s="406">
        <f t="shared" si="15"/>
        <v>0</v>
      </c>
      <c r="AO311" s="445">
        <v>350300</v>
      </c>
    </row>
    <row r="312" spans="29:41" ht="14.25" customHeight="1">
      <c r="AC312" s="444">
        <v>923000</v>
      </c>
      <c r="AD312" s="455">
        <v>926000</v>
      </c>
      <c r="AE312" s="573">
        <v>111430</v>
      </c>
      <c r="AF312" s="575">
        <v>103990</v>
      </c>
      <c r="AG312" s="575">
        <v>96560</v>
      </c>
      <c r="AH312" s="575">
        <v>89120</v>
      </c>
      <c r="AI312" s="575">
        <v>81710</v>
      </c>
      <c r="AJ312" s="575">
        <v>75250</v>
      </c>
      <c r="AK312" s="575">
        <v>68770</v>
      </c>
      <c r="AL312" s="584">
        <v>62310</v>
      </c>
      <c r="AM312" s="380">
        <f t="shared" si="15"/>
        <v>0</v>
      </c>
      <c r="AN312" s="406">
        <f t="shared" si="15"/>
        <v>0</v>
      </c>
      <c r="AO312" s="445">
        <v>351800</v>
      </c>
    </row>
    <row r="313" spans="29:41" ht="14.25" customHeight="1">
      <c r="AC313" s="449">
        <v>926000</v>
      </c>
      <c r="AD313" s="456">
        <v>929000</v>
      </c>
      <c r="AE313" s="574">
        <v>112100</v>
      </c>
      <c r="AF313" s="576">
        <v>104660</v>
      </c>
      <c r="AG313" s="576">
        <v>97230</v>
      </c>
      <c r="AH313" s="576">
        <v>89790</v>
      </c>
      <c r="AI313" s="576">
        <v>82350</v>
      </c>
      <c r="AJ313" s="576">
        <v>75830</v>
      </c>
      <c r="AK313" s="576">
        <v>69360</v>
      </c>
      <c r="AL313" s="583">
        <v>62890</v>
      </c>
      <c r="AM313" s="380">
        <f t="shared" si="15"/>
        <v>0</v>
      </c>
      <c r="AN313" s="406">
        <f t="shared" si="15"/>
        <v>0</v>
      </c>
      <c r="AO313" s="451">
        <v>353400</v>
      </c>
    </row>
    <row r="314" spans="29:41" ht="14.25" customHeight="1">
      <c r="AC314" s="444">
        <v>929000</v>
      </c>
      <c r="AD314" s="455">
        <v>932000</v>
      </c>
      <c r="AE314" s="573">
        <v>112770</v>
      </c>
      <c r="AF314" s="575">
        <v>105330</v>
      </c>
      <c r="AG314" s="575">
        <v>97890</v>
      </c>
      <c r="AH314" s="575">
        <v>90460</v>
      </c>
      <c r="AI314" s="575">
        <v>83020</v>
      </c>
      <c r="AJ314" s="575">
        <v>76410</v>
      </c>
      <c r="AK314" s="575">
        <v>69940</v>
      </c>
      <c r="AL314" s="584">
        <v>63480</v>
      </c>
      <c r="AM314" s="380">
        <f t="shared" si="15"/>
        <v>0</v>
      </c>
      <c r="AN314" s="406">
        <f t="shared" si="15"/>
        <v>0</v>
      </c>
      <c r="AO314" s="445">
        <v>354900</v>
      </c>
    </row>
    <row r="315" spans="29:41" ht="14.25" customHeight="1">
      <c r="AC315" s="444">
        <v>932000</v>
      </c>
      <c r="AD315" s="455">
        <v>935000</v>
      </c>
      <c r="AE315" s="573">
        <v>113430</v>
      </c>
      <c r="AF315" s="575">
        <v>106000</v>
      </c>
      <c r="AG315" s="575">
        <v>98570</v>
      </c>
      <c r="AH315" s="575">
        <v>91120</v>
      </c>
      <c r="AI315" s="575">
        <v>83690</v>
      </c>
      <c r="AJ315" s="575">
        <v>76990</v>
      </c>
      <c r="AK315" s="575">
        <v>70520</v>
      </c>
      <c r="AL315" s="584">
        <v>64060</v>
      </c>
      <c r="AM315" s="380">
        <f t="shared" si="15"/>
        <v>0</v>
      </c>
      <c r="AN315" s="406">
        <f t="shared" si="15"/>
        <v>0</v>
      </c>
      <c r="AO315" s="445">
        <v>356500</v>
      </c>
    </row>
    <row r="316" spans="29:41" ht="14.25" customHeight="1">
      <c r="AC316" s="444">
        <v>935000</v>
      </c>
      <c r="AD316" s="455">
        <v>938000</v>
      </c>
      <c r="AE316" s="573">
        <v>114110</v>
      </c>
      <c r="AF316" s="575">
        <v>106670</v>
      </c>
      <c r="AG316" s="575">
        <v>99230</v>
      </c>
      <c r="AH316" s="575">
        <v>91800</v>
      </c>
      <c r="AI316" s="575">
        <v>84360</v>
      </c>
      <c r="AJ316" s="575">
        <v>77580</v>
      </c>
      <c r="AK316" s="575">
        <v>71100</v>
      </c>
      <c r="AL316" s="584">
        <v>64640</v>
      </c>
      <c r="AM316" s="380">
        <f t="shared" si="15"/>
        <v>0</v>
      </c>
      <c r="AN316" s="406">
        <f t="shared" si="15"/>
        <v>0</v>
      </c>
      <c r="AO316" s="445">
        <v>358100</v>
      </c>
    </row>
    <row r="317" spans="29:41" ht="14.25" customHeight="1">
      <c r="AC317" s="444">
        <v>938000</v>
      </c>
      <c r="AD317" s="455">
        <v>941000</v>
      </c>
      <c r="AE317" s="573">
        <v>114770</v>
      </c>
      <c r="AF317" s="575">
        <v>107340</v>
      </c>
      <c r="AG317" s="575">
        <v>99900</v>
      </c>
      <c r="AH317" s="575">
        <v>92460</v>
      </c>
      <c r="AI317" s="575">
        <v>85030</v>
      </c>
      <c r="AJ317" s="575">
        <v>78160</v>
      </c>
      <c r="AK317" s="575">
        <v>71680</v>
      </c>
      <c r="AL317" s="584">
        <v>65220</v>
      </c>
      <c r="AM317" s="380">
        <f t="shared" si="15"/>
        <v>0</v>
      </c>
      <c r="AN317" s="406">
        <f t="shared" si="15"/>
        <v>0</v>
      </c>
      <c r="AO317" s="445">
        <v>359600</v>
      </c>
    </row>
    <row r="318" spans="29:41" ht="14.25" customHeight="1">
      <c r="AC318" s="449">
        <v>941000</v>
      </c>
      <c r="AD318" s="456">
        <v>944000</v>
      </c>
      <c r="AE318" s="574">
        <v>115440</v>
      </c>
      <c r="AF318" s="576">
        <v>108010</v>
      </c>
      <c r="AG318" s="576">
        <v>100570</v>
      </c>
      <c r="AH318" s="576">
        <v>93140</v>
      </c>
      <c r="AI318" s="576">
        <v>85700</v>
      </c>
      <c r="AJ318" s="576">
        <v>78740</v>
      </c>
      <c r="AK318" s="576">
        <v>72270</v>
      </c>
      <c r="AL318" s="583">
        <v>65800</v>
      </c>
      <c r="AM318" s="380">
        <f t="shared" si="15"/>
        <v>0</v>
      </c>
      <c r="AN318" s="406">
        <f t="shared" si="15"/>
        <v>0</v>
      </c>
      <c r="AO318" s="451">
        <v>361100</v>
      </c>
    </row>
    <row r="319" spans="29:41" ht="14.25" customHeight="1">
      <c r="AC319" s="444">
        <v>944000</v>
      </c>
      <c r="AD319" s="455">
        <v>947000</v>
      </c>
      <c r="AE319" s="573">
        <v>116110</v>
      </c>
      <c r="AF319" s="575">
        <v>108680</v>
      </c>
      <c r="AG319" s="575">
        <v>101240</v>
      </c>
      <c r="AH319" s="575">
        <v>93800</v>
      </c>
      <c r="AI319" s="575">
        <v>86370</v>
      </c>
      <c r="AJ319" s="575">
        <v>79320</v>
      </c>
      <c r="AK319" s="575">
        <v>72850</v>
      </c>
      <c r="AL319" s="584">
        <v>66390</v>
      </c>
      <c r="AM319" s="380">
        <f t="shared" si="15"/>
        <v>0</v>
      </c>
      <c r="AN319" s="406">
        <f t="shared" si="15"/>
        <v>0</v>
      </c>
      <c r="AO319" s="445">
        <v>362700</v>
      </c>
    </row>
    <row r="320" spans="29:41" ht="14.25" customHeight="1">
      <c r="AC320" s="444">
        <v>947000</v>
      </c>
      <c r="AD320" s="455">
        <v>950000</v>
      </c>
      <c r="AE320" s="573">
        <v>116780</v>
      </c>
      <c r="AF320" s="575">
        <v>109350</v>
      </c>
      <c r="AG320" s="575">
        <v>101910</v>
      </c>
      <c r="AH320" s="575">
        <v>94470</v>
      </c>
      <c r="AI320" s="575">
        <v>87040</v>
      </c>
      <c r="AJ320" s="575">
        <v>79900</v>
      </c>
      <c r="AK320" s="575">
        <v>73430</v>
      </c>
      <c r="AL320" s="584">
        <v>66970</v>
      </c>
      <c r="AM320" s="380">
        <f t="shared" si="15"/>
        <v>0</v>
      </c>
      <c r="AN320" s="406">
        <f t="shared" si="15"/>
        <v>0</v>
      </c>
      <c r="AO320" s="445">
        <v>364200</v>
      </c>
    </row>
    <row r="321" spans="29:41" ht="14.25" customHeight="1">
      <c r="AC321" s="444">
        <v>950000</v>
      </c>
      <c r="AD321" s="455">
        <v>953000</v>
      </c>
      <c r="AE321" s="573">
        <v>117460</v>
      </c>
      <c r="AF321" s="575">
        <v>110010</v>
      </c>
      <c r="AG321" s="575">
        <v>102580</v>
      </c>
      <c r="AH321" s="575">
        <v>95150</v>
      </c>
      <c r="AI321" s="575">
        <v>87700</v>
      </c>
      <c r="AJ321" s="575">
        <v>80490</v>
      </c>
      <c r="AK321" s="575">
        <v>74010</v>
      </c>
      <c r="AL321" s="584">
        <v>67550</v>
      </c>
      <c r="AM321" s="380">
        <f t="shared" si="15"/>
        <v>0</v>
      </c>
      <c r="AN321" s="406">
        <f t="shared" si="15"/>
        <v>0</v>
      </c>
      <c r="AO321" s="445">
        <v>365700</v>
      </c>
    </row>
    <row r="322" spans="29:41" ht="14.25" customHeight="1">
      <c r="AC322" s="444">
        <v>953000</v>
      </c>
      <c r="AD322" s="455">
        <v>956000</v>
      </c>
      <c r="AE322" s="573">
        <v>118120</v>
      </c>
      <c r="AF322" s="575">
        <v>110690</v>
      </c>
      <c r="AG322" s="575">
        <v>103240</v>
      </c>
      <c r="AH322" s="575">
        <v>95810</v>
      </c>
      <c r="AI322" s="575">
        <v>88380</v>
      </c>
      <c r="AJ322" s="575">
        <v>81070</v>
      </c>
      <c r="AK322" s="575">
        <v>74590</v>
      </c>
      <c r="AL322" s="584">
        <v>68130</v>
      </c>
      <c r="AM322" s="380">
        <f t="shared" si="15"/>
        <v>0</v>
      </c>
      <c r="AN322" s="406">
        <f t="shared" si="15"/>
        <v>0</v>
      </c>
      <c r="AO322" s="445">
        <v>367400</v>
      </c>
    </row>
    <row r="323" spans="29:41" ht="14.25" customHeight="1">
      <c r="AC323" s="449">
        <v>956000</v>
      </c>
      <c r="AD323" s="456">
        <v>959000</v>
      </c>
      <c r="AE323" s="574">
        <v>118790</v>
      </c>
      <c r="AF323" s="576">
        <v>111350</v>
      </c>
      <c r="AG323" s="576">
        <v>103920</v>
      </c>
      <c r="AH323" s="576">
        <v>96480</v>
      </c>
      <c r="AI323" s="576">
        <v>89040</v>
      </c>
      <c r="AJ323" s="576">
        <v>81650</v>
      </c>
      <c r="AK323" s="576">
        <v>75180</v>
      </c>
      <c r="AL323" s="583">
        <v>68710</v>
      </c>
      <c r="AM323" s="380">
        <f t="shared" si="15"/>
        <v>0</v>
      </c>
      <c r="AN323" s="406">
        <f t="shared" si="15"/>
        <v>0</v>
      </c>
      <c r="AO323" s="451">
        <v>368900</v>
      </c>
    </row>
    <row r="324" spans="29:41" ht="14.25" customHeight="1">
      <c r="AC324" s="444">
        <v>959000</v>
      </c>
      <c r="AD324" s="455">
        <v>962000</v>
      </c>
      <c r="AE324" s="573">
        <v>119460</v>
      </c>
      <c r="AF324" s="575">
        <v>112020</v>
      </c>
      <c r="AG324" s="575">
        <v>104590</v>
      </c>
      <c r="AH324" s="575">
        <v>97150</v>
      </c>
      <c r="AI324" s="575">
        <v>89720</v>
      </c>
      <c r="AJ324" s="575">
        <v>82280</v>
      </c>
      <c r="AK324" s="575">
        <v>75760</v>
      </c>
      <c r="AL324" s="584">
        <v>69300</v>
      </c>
      <c r="AM324" s="380">
        <f t="shared" si="15"/>
        <v>0</v>
      </c>
      <c r="AN324" s="406">
        <f t="shared" si="15"/>
        <v>0</v>
      </c>
      <c r="AO324" s="445">
        <v>370400</v>
      </c>
    </row>
    <row r="325" spans="29:41" ht="14.25" customHeight="1">
      <c r="AC325" s="444">
        <v>962000</v>
      </c>
      <c r="AD325" s="455">
        <v>965000</v>
      </c>
      <c r="AE325" s="573">
        <v>120130</v>
      </c>
      <c r="AF325" s="575">
        <v>112690</v>
      </c>
      <c r="AG325" s="575">
        <v>105250</v>
      </c>
      <c r="AH325" s="575">
        <v>97820</v>
      </c>
      <c r="AI325" s="575">
        <v>90380</v>
      </c>
      <c r="AJ325" s="575">
        <v>82950</v>
      </c>
      <c r="AK325" s="575">
        <v>76340</v>
      </c>
      <c r="AL325" s="584">
        <v>69880</v>
      </c>
      <c r="AM325" s="380">
        <f t="shared" ref="AM325:AN344" si="16">IF(AL325-$X$19&gt;0,AL325-$X$19,0)</f>
        <v>0</v>
      </c>
      <c r="AN325" s="406">
        <f t="shared" si="16"/>
        <v>0</v>
      </c>
      <c r="AO325" s="445">
        <v>372000</v>
      </c>
    </row>
    <row r="326" spans="29:41" ht="14.25" customHeight="1">
      <c r="AC326" s="444">
        <v>965000</v>
      </c>
      <c r="AD326" s="455">
        <v>968000</v>
      </c>
      <c r="AE326" s="573">
        <v>120790</v>
      </c>
      <c r="AF326" s="575">
        <v>113360</v>
      </c>
      <c r="AG326" s="575">
        <v>105930</v>
      </c>
      <c r="AH326" s="575">
        <v>98490</v>
      </c>
      <c r="AI326" s="575">
        <v>91050</v>
      </c>
      <c r="AJ326" s="575">
        <v>83620</v>
      </c>
      <c r="AK326" s="575">
        <v>76920</v>
      </c>
      <c r="AL326" s="584">
        <v>70460</v>
      </c>
      <c r="AM326" s="380">
        <f t="shared" si="16"/>
        <v>0</v>
      </c>
      <c r="AN326" s="406">
        <f t="shared" si="16"/>
        <v>0</v>
      </c>
      <c r="AO326" s="445">
        <v>373500</v>
      </c>
    </row>
    <row r="327" spans="29:41" ht="14.25" customHeight="1">
      <c r="AC327" s="444">
        <v>968000</v>
      </c>
      <c r="AD327" s="455">
        <v>971000</v>
      </c>
      <c r="AE327" s="573">
        <v>121470</v>
      </c>
      <c r="AF327" s="575">
        <v>114040</v>
      </c>
      <c r="AG327" s="575">
        <v>106590</v>
      </c>
      <c r="AH327" s="575">
        <v>99160</v>
      </c>
      <c r="AI327" s="575">
        <v>91730</v>
      </c>
      <c r="AJ327" s="575">
        <v>84280</v>
      </c>
      <c r="AK327" s="575">
        <v>77500</v>
      </c>
      <c r="AL327" s="584">
        <v>71040</v>
      </c>
      <c r="AM327" s="380">
        <f t="shared" si="16"/>
        <v>0</v>
      </c>
      <c r="AN327" s="406">
        <f t="shared" si="16"/>
        <v>0</v>
      </c>
      <c r="AO327" s="445">
        <v>375000</v>
      </c>
    </row>
    <row r="328" spans="29:41" ht="14.25" customHeight="1">
      <c r="AC328" s="449">
        <v>971000</v>
      </c>
      <c r="AD328" s="456">
        <v>974000</v>
      </c>
      <c r="AE328" s="574">
        <v>122190</v>
      </c>
      <c r="AF328" s="576">
        <v>114700</v>
      </c>
      <c r="AG328" s="576">
        <v>107270</v>
      </c>
      <c r="AH328" s="576">
        <v>99820</v>
      </c>
      <c r="AI328" s="576">
        <v>92390</v>
      </c>
      <c r="AJ328" s="576">
        <v>84960</v>
      </c>
      <c r="AK328" s="576">
        <v>78090</v>
      </c>
      <c r="AL328" s="583">
        <v>71620</v>
      </c>
      <c r="AM328" s="380">
        <f t="shared" si="16"/>
        <v>0</v>
      </c>
      <c r="AN328" s="406">
        <f t="shared" si="16"/>
        <v>0</v>
      </c>
      <c r="AO328" s="451">
        <v>376500</v>
      </c>
    </row>
    <row r="329" spans="29:41" ht="14.25" customHeight="1">
      <c r="AC329" s="444">
        <v>974000</v>
      </c>
      <c r="AD329" s="455">
        <v>977000</v>
      </c>
      <c r="AE329" s="573">
        <v>123150</v>
      </c>
      <c r="AF329" s="575">
        <v>115370</v>
      </c>
      <c r="AG329" s="575">
        <v>107930</v>
      </c>
      <c r="AH329" s="575">
        <v>100500</v>
      </c>
      <c r="AI329" s="575">
        <v>93060</v>
      </c>
      <c r="AJ329" s="575">
        <v>85620</v>
      </c>
      <c r="AK329" s="575">
        <v>78670</v>
      </c>
      <c r="AL329" s="584">
        <v>72210</v>
      </c>
      <c r="AM329" s="380">
        <f t="shared" si="16"/>
        <v>0</v>
      </c>
      <c r="AN329" s="406">
        <f t="shared" si="16"/>
        <v>0</v>
      </c>
      <c r="AO329" s="445">
        <v>378200</v>
      </c>
    </row>
    <row r="330" spans="29:41" ht="14.25" customHeight="1">
      <c r="AC330" s="444">
        <v>977000</v>
      </c>
      <c r="AD330" s="455">
        <v>980000</v>
      </c>
      <c r="AE330" s="573">
        <v>124110</v>
      </c>
      <c r="AF330" s="575">
        <v>116040</v>
      </c>
      <c r="AG330" s="575">
        <v>108600</v>
      </c>
      <c r="AH330" s="575">
        <v>101170</v>
      </c>
      <c r="AI330" s="575">
        <v>93730</v>
      </c>
      <c r="AJ330" s="575">
        <v>86290</v>
      </c>
      <c r="AK330" s="575">
        <v>79250</v>
      </c>
      <c r="AL330" s="584">
        <v>72790</v>
      </c>
      <c r="AM330" s="380">
        <f t="shared" si="16"/>
        <v>0</v>
      </c>
      <c r="AN330" s="406">
        <f t="shared" si="16"/>
        <v>0</v>
      </c>
      <c r="AO330" s="445">
        <v>379700</v>
      </c>
    </row>
    <row r="331" spans="29:41" ht="14.25" customHeight="1">
      <c r="AC331" s="444">
        <v>980000</v>
      </c>
      <c r="AD331" s="455">
        <v>983000</v>
      </c>
      <c r="AE331" s="573">
        <v>125070</v>
      </c>
      <c r="AF331" s="575">
        <v>116710</v>
      </c>
      <c r="AG331" s="575">
        <v>109270</v>
      </c>
      <c r="AH331" s="575">
        <v>101830</v>
      </c>
      <c r="AI331" s="575">
        <v>94400</v>
      </c>
      <c r="AJ331" s="575">
        <v>86960</v>
      </c>
      <c r="AK331" s="575">
        <v>79830</v>
      </c>
      <c r="AL331" s="584">
        <v>73370</v>
      </c>
      <c r="AM331" s="380">
        <f t="shared" si="16"/>
        <v>0</v>
      </c>
      <c r="AN331" s="406">
        <f t="shared" si="16"/>
        <v>0</v>
      </c>
      <c r="AO331" s="445">
        <v>381200</v>
      </c>
    </row>
    <row r="332" spans="29:41" ht="14.25" customHeight="1">
      <c r="AC332" s="444">
        <v>983000</v>
      </c>
      <c r="AD332" s="455">
        <v>986000</v>
      </c>
      <c r="AE332" s="573">
        <v>126030</v>
      </c>
      <c r="AF332" s="575">
        <v>117370</v>
      </c>
      <c r="AG332" s="575">
        <v>109940</v>
      </c>
      <c r="AH332" s="575">
        <v>102510</v>
      </c>
      <c r="AI332" s="575">
        <v>95070</v>
      </c>
      <c r="AJ332" s="575">
        <v>87630</v>
      </c>
      <c r="AK332" s="575">
        <v>80410</v>
      </c>
      <c r="AL332" s="584">
        <v>73950</v>
      </c>
      <c r="AM332" s="380">
        <f t="shared" si="16"/>
        <v>0</v>
      </c>
      <c r="AN332" s="406">
        <f t="shared" si="16"/>
        <v>0</v>
      </c>
      <c r="AO332" s="445">
        <v>382800</v>
      </c>
    </row>
    <row r="333" spans="29:41" ht="14.25" customHeight="1">
      <c r="AC333" s="449">
        <v>986000</v>
      </c>
      <c r="AD333" s="456">
        <v>989000</v>
      </c>
      <c r="AE333" s="574">
        <v>126990</v>
      </c>
      <c r="AF333" s="576">
        <v>118050</v>
      </c>
      <c r="AG333" s="576">
        <v>110620</v>
      </c>
      <c r="AH333" s="576">
        <v>103170</v>
      </c>
      <c r="AI333" s="576">
        <v>95740</v>
      </c>
      <c r="AJ333" s="576">
        <v>88300</v>
      </c>
      <c r="AK333" s="576">
        <v>81000</v>
      </c>
      <c r="AL333" s="583">
        <v>74530</v>
      </c>
      <c r="AM333" s="380">
        <f t="shared" si="16"/>
        <v>0</v>
      </c>
      <c r="AN333" s="406">
        <f t="shared" si="16"/>
        <v>0</v>
      </c>
      <c r="AO333" s="451">
        <v>384300</v>
      </c>
    </row>
    <row r="334" spans="29:41" ht="14.25" customHeight="1">
      <c r="AC334" s="444">
        <v>989000</v>
      </c>
      <c r="AD334" s="455">
        <v>992000</v>
      </c>
      <c r="AE334" s="573">
        <v>127950</v>
      </c>
      <c r="AF334" s="575">
        <v>118710</v>
      </c>
      <c r="AG334" s="575">
        <v>111280</v>
      </c>
      <c r="AH334" s="575">
        <v>103850</v>
      </c>
      <c r="AI334" s="575">
        <v>96400</v>
      </c>
      <c r="AJ334" s="575">
        <v>88970</v>
      </c>
      <c r="AK334" s="575">
        <v>81580</v>
      </c>
      <c r="AL334" s="584">
        <v>75110</v>
      </c>
      <c r="AM334" s="380">
        <f t="shared" si="16"/>
        <v>0</v>
      </c>
      <c r="AN334" s="406">
        <f t="shared" si="16"/>
        <v>0</v>
      </c>
      <c r="AO334" s="445">
        <v>385800</v>
      </c>
    </row>
    <row r="335" spans="29:41" ht="14.25" customHeight="1">
      <c r="AC335" s="444">
        <v>992000</v>
      </c>
      <c r="AD335" s="455">
        <v>995000</v>
      </c>
      <c r="AE335" s="573">
        <v>128910</v>
      </c>
      <c r="AF335" s="575">
        <v>119390</v>
      </c>
      <c r="AG335" s="575">
        <v>111950</v>
      </c>
      <c r="AH335" s="575">
        <v>104510</v>
      </c>
      <c r="AI335" s="575">
        <v>97080</v>
      </c>
      <c r="AJ335" s="575">
        <v>89640</v>
      </c>
      <c r="AK335" s="575">
        <v>82200</v>
      </c>
      <c r="AL335" s="584">
        <v>75700</v>
      </c>
      <c r="AM335" s="380">
        <f t="shared" si="16"/>
        <v>0</v>
      </c>
      <c r="AN335" s="406">
        <f t="shared" si="16"/>
        <v>0</v>
      </c>
      <c r="AO335" s="445">
        <v>387500</v>
      </c>
    </row>
    <row r="336" spans="29:41" ht="14.25" customHeight="1">
      <c r="AC336" s="444">
        <v>995000</v>
      </c>
      <c r="AD336" s="455">
        <v>998000</v>
      </c>
      <c r="AE336" s="573">
        <v>129870</v>
      </c>
      <c r="AF336" s="575">
        <v>120060</v>
      </c>
      <c r="AG336" s="575">
        <v>112620</v>
      </c>
      <c r="AH336" s="575">
        <v>105180</v>
      </c>
      <c r="AI336" s="575">
        <v>97740</v>
      </c>
      <c r="AJ336" s="575">
        <v>90310</v>
      </c>
      <c r="AK336" s="575">
        <v>82870</v>
      </c>
      <c r="AL336" s="584">
        <v>76280</v>
      </c>
      <c r="AM336" s="380">
        <f t="shared" si="16"/>
        <v>0</v>
      </c>
      <c r="AN336" s="406">
        <f t="shared" si="16"/>
        <v>0</v>
      </c>
      <c r="AO336" s="445">
        <v>389000</v>
      </c>
    </row>
    <row r="337" spans="29:41" ht="14.25" customHeight="1">
      <c r="AC337" s="444">
        <v>998000</v>
      </c>
      <c r="AD337" s="455">
        <v>1001000</v>
      </c>
      <c r="AE337" s="573">
        <v>130830</v>
      </c>
      <c r="AF337" s="575">
        <v>120720</v>
      </c>
      <c r="AG337" s="575">
        <v>113290</v>
      </c>
      <c r="AH337" s="575">
        <v>105850</v>
      </c>
      <c r="AI337" s="575">
        <v>98410</v>
      </c>
      <c r="AJ337" s="575">
        <v>90980</v>
      </c>
      <c r="AK337" s="575">
        <v>83540</v>
      </c>
      <c r="AL337" s="584">
        <v>76860</v>
      </c>
      <c r="AM337" s="380">
        <f t="shared" si="16"/>
        <v>0</v>
      </c>
      <c r="AN337" s="406">
        <f t="shared" si="16"/>
        <v>0</v>
      </c>
      <c r="AO337" s="445">
        <v>390500</v>
      </c>
    </row>
    <row r="338" spans="29:41" ht="14.25" customHeight="1">
      <c r="AC338" s="449">
        <v>1001000</v>
      </c>
      <c r="AD338" s="456">
        <v>1004000</v>
      </c>
      <c r="AE338" s="574">
        <v>131790</v>
      </c>
      <c r="AF338" s="576">
        <v>121400</v>
      </c>
      <c r="AG338" s="576">
        <v>113950</v>
      </c>
      <c r="AH338" s="576">
        <v>106520</v>
      </c>
      <c r="AI338" s="576">
        <v>99090</v>
      </c>
      <c r="AJ338" s="576">
        <v>92640</v>
      </c>
      <c r="AK338" s="576">
        <v>84210</v>
      </c>
      <c r="AL338" s="583">
        <v>77440</v>
      </c>
      <c r="AM338" s="380">
        <f t="shared" si="16"/>
        <v>0</v>
      </c>
      <c r="AN338" s="406">
        <f t="shared" si="16"/>
        <v>0</v>
      </c>
      <c r="AO338" s="451">
        <v>392100</v>
      </c>
    </row>
    <row r="339" spans="29:41" ht="14.25" customHeight="1">
      <c r="AC339" s="444">
        <v>1004000</v>
      </c>
      <c r="AD339" s="455">
        <v>1007000</v>
      </c>
      <c r="AE339" s="594">
        <v>132760</v>
      </c>
      <c r="AF339" s="590">
        <v>122080</v>
      </c>
      <c r="AG339" s="590">
        <v>114630</v>
      </c>
      <c r="AH339" s="590">
        <v>107180</v>
      </c>
      <c r="AI339" s="590">
        <v>99750</v>
      </c>
      <c r="AJ339" s="590">
        <v>92320</v>
      </c>
      <c r="AK339" s="590">
        <v>84880</v>
      </c>
      <c r="AL339" s="599">
        <v>78020</v>
      </c>
      <c r="AM339" s="380">
        <f t="shared" si="16"/>
        <v>0</v>
      </c>
      <c r="AN339" s="406">
        <f t="shared" si="16"/>
        <v>0</v>
      </c>
      <c r="AO339" s="445">
        <v>393600</v>
      </c>
    </row>
    <row r="340" spans="29:41" ht="14.25" customHeight="1" thickBot="1">
      <c r="AC340" s="444">
        <v>1007000</v>
      </c>
      <c r="AD340" s="455">
        <v>1010000</v>
      </c>
      <c r="AE340" s="600">
        <v>133710</v>
      </c>
      <c r="AF340" s="601">
        <v>123040</v>
      </c>
      <c r="AG340" s="601">
        <v>115290</v>
      </c>
      <c r="AH340" s="601">
        <v>107860</v>
      </c>
      <c r="AI340" s="601">
        <v>100430</v>
      </c>
      <c r="AJ340" s="601">
        <v>92980</v>
      </c>
      <c r="AK340" s="601">
        <v>85550</v>
      </c>
      <c r="AL340" s="602">
        <v>78610</v>
      </c>
      <c r="AM340" s="380">
        <f t="shared" si="16"/>
        <v>0</v>
      </c>
      <c r="AN340" s="406">
        <f t="shared" si="16"/>
        <v>0</v>
      </c>
      <c r="AO340" s="515">
        <v>395100</v>
      </c>
    </row>
    <row r="341" spans="29:41" ht="14.25" customHeight="1" thickTop="1" thickBot="1">
      <c r="AC341" s="444">
        <v>1010000</v>
      </c>
      <c r="AD341" s="455">
        <v>1013000</v>
      </c>
      <c r="AE341" s="603">
        <v>134190</v>
      </c>
      <c r="AF341" s="604">
        <v>123520</v>
      </c>
      <c r="AG341" s="604">
        <v>115630</v>
      </c>
      <c r="AH341" s="604">
        <v>108200</v>
      </c>
      <c r="AI341" s="604">
        <v>100750</v>
      </c>
      <c r="AJ341" s="604">
        <v>93320</v>
      </c>
      <c r="AK341" s="604">
        <v>85890</v>
      </c>
      <c r="AL341" s="605">
        <v>78890</v>
      </c>
      <c r="AM341" s="380">
        <f t="shared" si="16"/>
        <v>0</v>
      </c>
      <c r="AN341" s="406">
        <f t="shared" si="16"/>
        <v>0</v>
      </c>
      <c r="AO341" s="606">
        <v>396700</v>
      </c>
    </row>
    <row r="342" spans="29:41" ht="14.25" customHeight="1" thickTop="1">
      <c r="AC342" s="444">
        <v>1013000</v>
      </c>
      <c r="AD342" s="455">
        <v>1016000</v>
      </c>
      <c r="AE342" s="461"/>
      <c r="AF342" s="444"/>
      <c r="AG342" s="444"/>
      <c r="AH342" s="444"/>
      <c r="AI342" s="444"/>
      <c r="AJ342" s="444"/>
      <c r="AK342" s="444"/>
      <c r="AL342" s="511"/>
      <c r="AM342" s="380">
        <f t="shared" si="16"/>
        <v>0</v>
      </c>
      <c r="AN342" s="406">
        <f t="shared" si="16"/>
        <v>0</v>
      </c>
      <c r="AO342" s="619" t="s">
        <v>260</v>
      </c>
    </row>
    <row r="343" spans="29:41" ht="14.25" customHeight="1">
      <c r="AC343" s="449">
        <v>1016000</v>
      </c>
      <c r="AD343" s="456">
        <v>1019000</v>
      </c>
      <c r="AE343" s="465"/>
      <c r="AF343" s="449"/>
      <c r="AG343" s="449"/>
      <c r="AH343" s="449"/>
      <c r="AI343" s="449"/>
      <c r="AJ343" s="449"/>
      <c r="AK343" s="449"/>
      <c r="AL343" s="510"/>
      <c r="AM343" s="380">
        <f t="shared" si="16"/>
        <v>0</v>
      </c>
      <c r="AN343" s="406">
        <f t="shared" si="16"/>
        <v>0</v>
      </c>
      <c r="AO343" s="620"/>
    </row>
    <row r="344" spans="29:41" ht="14.25" customHeight="1">
      <c r="AC344" s="444">
        <v>1019000</v>
      </c>
      <c r="AD344" s="455">
        <v>1022000</v>
      </c>
      <c r="AE344" s="461"/>
      <c r="AF344" s="444"/>
      <c r="AG344" s="444"/>
      <c r="AH344" s="444"/>
      <c r="AI344" s="444"/>
      <c r="AJ344" s="444"/>
      <c r="AK344" s="444"/>
      <c r="AL344" s="511"/>
      <c r="AM344" s="380">
        <f t="shared" si="16"/>
        <v>0</v>
      </c>
      <c r="AN344" s="406">
        <f t="shared" si="16"/>
        <v>0</v>
      </c>
      <c r="AO344" s="620"/>
    </row>
    <row r="345" spans="29:41" ht="14.25" customHeight="1">
      <c r="AC345" s="444">
        <v>1022000</v>
      </c>
      <c r="AD345" s="455">
        <v>1025000</v>
      </c>
      <c r="AE345" s="461"/>
      <c r="AF345" s="444"/>
      <c r="AG345" s="444"/>
      <c r="AH345" s="444"/>
      <c r="AI345" s="444"/>
      <c r="AJ345" s="444"/>
      <c r="AK345" s="444"/>
      <c r="AL345" s="511"/>
      <c r="AM345" s="380">
        <f t="shared" ref="AM345:AN353" si="17">IF(AL345-$X$19&gt;0,AL345-$X$19,0)</f>
        <v>0</v>
      </c>
      <c r="AN345" s="406">
        <f t="shared" si="17"/>
        <v>0</v>
      </c>
      <c r="AO345" s="620"/>
    </row>
    <row r="346" spans="29:41" ht="14.25" customHeight="1">
      <c r="AC346" s="444">
        <v>1025000</v>
      </c>
      <c r="AD346" s="455">
        <v>1028000</v>
      </c>
      <c r="AE346" s="461"/>
      <c r="AF346" s="444"/>
      <c r="AG346" s="444"/>
      <c r="AH346" s="444"/>
      <c r="AI346" s="444"/>
      <c r="AJ346" s="444"/>
      <c r="AK346" s="444"/>
      <c r="AL346" s="511"/>
      <c r="AM346" s="380">
        <f t="shared" si="17"/>
        <v>0</v>
      </c>
      <c r="AN346" s="406">
        <f t="shared" si="17"/>
        <v>0</v>
      </c>
      <c r="AO346" s="620"/>
    </row>
    <row r="347" spans="29:41" ht="14.25" customHeight="1">
      <c r="AC347" s="444">
        <v>1028000</v>
      </c>
      <c r="AD347" s="455">
        <v>1031000</v>
      </c>
      <c r="AE347" s="461"/>
      <c r="AF347" s="444"/>
      <c r="AG347" s="444"/>
      <c r="AH347" s="444"/>
      <c r="AI347" s="444"/>
      <c r="AJ347" s="444"/>
      <c r="AK347" s="444"/>
      <c r="AL347" s="511"/>
      <c r="AM347" s="380">
        <f t="shared" si="17"/>
        <v>0</v>
      </c>
      <c r="AN347" s="406">
        <f t="shared" si="17"/>
        <v>0</v>
      </c>
      <c r="AO347" s="620"/>
    </row>
    <row r="348" spans="29:41" ht="14.25" customHeight="1">
      <c r="AC348" s="449">
        <v>1031000</v>
      </c>
      <c r="AD348" s="456">
        <v>1034000</v>
      </c>
      <c r="AE348" s="465"/>
      <c r="AF348" s="449"/>
      <c r="AG348" s="449"/>
      <c r="AH348" s="449"/>
      <c r="AI348" s="449"/>
      <c r="AJ348" s="449"/>
      <c r="AK348" s="449"/>
      <c r="AL348" s="510"/>
      <c r="AM348" s="380">
        <f t="shared" si="17"/>
        <v>0</v>
      </c>
      <c r="AN348" s="406">
        <f t="shared" si="17"/>
        <v>0</v>
      </c>
      <c r="AO348" s="620"/>
    </row>
    <row r="349" spans="29:41" ht="14.25" customHeight="1" thickBot="1">
      <c r="AC349" s="492">
        <v>1034000</v>
      </c>
      <c r="AD349" s="493">
        <v>1037000</v>
      </c>
      <c r="AE349" s="494"/>
      <c r="AF349" s="492"/>
      <c r="AG349" s="492"/>
      <c r="AH349" s="492"/>
      <c r="AI349" s="492"/>
      <c r="AJ349" s="492"/>
      <c r="AK349" s="492"/>
      <c r="AL349" s="512"/>
      <c r="AM349" s="380">
        <f t="shared" si="17"/>
        <v>0</v>
      </c>
      <c r="AN349" s="406">
        <f t="shared" si="17"/>
        <v>0</v>
      </c>
      <c r="AO349" s="620"/>
    </row>
    <row r="350" spans="29:41" ht="14.25" customHeight="1">
      <c r="AC350" s="444">
        <v>1037000</v>
      </c>
      <c r="AD350" s="455">
        <v>1040000</v>
      </c>
      <c r="AE350" s="461"/>
      <c r="AF350" s="444"/>
      <c r="AG350" s="444"/>
      <c r="AH350" s="444"/>
      <c r="AI350" s="444"/>
      <c r="AJ350" s="444"/>
      <c r="AK350" s="444"/>
      <c r="AL350" s="511"/>
      <c r="AM350" s="380">
        <f t="shared" si="17"/>
        <v>0</v>
      </c>
      <c r="AN350" s="406">
        <f t="shared" si="17"/>
        <v>0</v>
      </c>
      <c r="AO350" s="620"/>
    </row>
    <row r="351" spans="29:41" ht="14.25" customHeight="1">
      <c r="AC351" s="444">
        <v>1040000</v>
      </c>
      <c r="AD351" s="455">
        <v>1043000</v>
      </c>
      <c r="AE351" s="461"/>
      <c r="AF351" s="444"/>
      <c r="AG351" s="444"/>
      <c r="AH351" s="444"/>
      <c r="AI351" s="444"/>
      <c r="AJ351" s="444"/>
      <c r="AK351" s="444"/>
      <c r="AL351" s="511"/>
      <c r="AM351" s="380">
        <f t="shared" si="17"/>
        <v>0</v>
      </c>
      <c r="AN351" s="406">
        <f t="shared" si="17"/>
        <v>0</v>
      </c>
      <c r="AO351" s="620"/>
    </row>
    <row r="352" spans="29:41" ht="14.25" customHeight="1">
      <c r="AC352" s="444">
        <v>1043000</v>
      </c>
      <c r="AD352" s="455">
        <v>1046000</v>
      </c>
      <c r="AE352" s="461"/>
      <c r="AF352" s="444"/>
      <c r="AG352" s="444"/>
      <c r="AH352" s="444"/>
      <c r="AI352" s="444"/>
      <c r="AJ352" s="444"/>
      <c r="AK352" s="444"/>
      <c r="AL352" s="511"/>
      <c r="AM352" s="380">
        <f t="shared" si="17"/>
        <v>0</v>
      </c>
      <c r="AN352" s="406">
        <f t="shared" si="17"/>
        <v>0</v>
      </c>
      <c r="AO352" s="620"/>
    </row>
    <row r="353" spans="29:41" ht="14.25" customHeight="1">
      <c r="AC353" s="449">
        <v>1046000</v>
      </c>
      <c r="AD353" s="456">
        <v>1049000</v>
      </c>
      <c r="AE353" s="465"/>
      <c r="AF353" s="449"/>
      <c r="AG353" s="449"/>
      <c r="AH353" s="449"/>
      <c r="AI353" s="449"/>
      <c r="AJ353" s="449"/>
      <c r="AK353" s="449"/>
      <c r="AL353" s="510"/>
      <c r="AM353" s="380">
        <f t="shared" si="17"/>
        <v>0</v>
      </c>
      <c r="AN353" s="406">
        <f t="shared" si="17"/>
        <v>0</v>
      </c>
      <c r="AO353" s="620"/>
    </row>
    <row r="354" spans="29:41" ht="14.25" customHeight="1">
      <c r="AC354" s="444">
        <v>1049000</v>
      </c>
      <c r="AD354" s="455">
        <v>1052000</v>
      </c>
      <c r="AE354" s="461"/>
      <c r="AF354" s="444"/>
      <c r="AG354" s="444"/>
      <c r="AH354" s="444"/>
      <c r="AI354" s="444"/>
      <c r="AJ354" s="444"/>
      <c r="AK354" s="444"/>
      <c r="AL354" s="511"/>
      <c r="AM354" s="380">
        <f t="shared" ref="AM354:AN364" si="18">IF(AL354-$AA$19&gt;0,AL354-$AA$19,0)</f>
        <v>0</v>
      </c>
      <c r="AN354" s="406">
        <f t="shared" si="18"/>
        <v>0</v>
      </c>
      <c r="AO354" s="22"/>
    </row>
    <row r="355" spans="29:41" ht="14.25" customHeight="1">
      <c r="AC355" s="444">
        <v>1052000</v>
      </c>
      <c r="AD355" s="455">
        <v>1055000</v>
      </c>
      <c r="AE355" s="461"/>
      <c r="AF355" s="444"/>
      <c r="AG355" s="444"/>
      <c r="AH355" s="444"/>
      <c r="AI355" s="444"/>
      <c r="AJ355" s="444"/>
      <c r="AK355" s="444"/>
      <c r="AL355" s="511"/>
      <c r="AM355" s="380">
        <f t="shared" si="18"/>
        <v>0</v>
      </c>
      <c r="AN355" s="406">
        <f t="shared" si="18"/>
        <v>0</v>
      </c>
      <c r="AO355" s="22"/>
    </row>
    <row r="356" spans="29:41" ht="14.25" customHeight="1">
      <c r="AC356" s="444">
        <v>1055000</v>
      </c>
      <c r="AD356" s="455">
        <v>1058000</v>
      </c>
      <c r="AE356" s="461"/>
      <c r="AF356" s="444"/>
      <c r="AG356" s="444"/>
      <c r="AH356" s="444"/>
      <c r="AI356" s="444"/>
      <c r="AJ356" s="444"/>
      <c r="AK356" s="444"/>
      <c r="AL356" s="511"/>
      <c r="AM356" s="380">
        <f t="shared" si="18"/>
        <v>0</v>
      </c>
      <c r="AN356" s="406">
        <f t="shared" si="18"/>
        <v>0</v>
      </c>
      <c r="AO356" s="22"/>
    </row>
    <row r="357" spans="29:41" ht="14.25" customHeight="1">
      <c r="AC357" s="444">
        <v>1058000</v>
      </c>
      <c r="AD357" s="455">
        <v>1061000</v>
      </c>
      <c r="AE357" s="461"/>
      <c r="AF357" s="444"/>
      <c r="AG357" s="444"/>
      <c r="AH357" s="444"/>
      <c r="AI357" s="444"/>
      <c r="AJ357" s="444"/>
      <c r="AK357" s="444"/>
      <c r="AL357" s="511"/>
      <c r="AM357" s="380">
        <f t="shared" si="18"/>
        <v>0</v>
      </c>
      <c r="AN357" s="406">
        <f t="shared" si="18"/>
        <v>0</v>
      </c>
      <c r="AO357" s="22"/>
    </row>
    <row r="358" spans="29:41" ht="14.25" customHeight="1">
      <c r="AC358" s="449">
        <v>1061000</v>
      </c>
      <c r="AD358" s="456">
        <v>1064000</v>
      </c>
      <c r="AE358" s="465"/>
      <c r="AF358" s="449"/>
      <c r="AG358" s="449"/>
      <c r="AH358" s="449"/>
      <c r="AI358" s="449"/>
      <c r="AJ358" s="449"/>
      <c r="AK358" s="449"/>
      <c r="AL358" s="510"/>
      <c r="AM358" s="380">
        <f t="shared" si="18"/>
        <v>0</v>
      </c>
      <c r="AN358" s="406">
        <f t="shared" si="18"/>
        <v>0</v>
      </c>
      <c r="AO358" s="22"/>
    </row>
    <row r="359" spans="29:41" ht="14.25" customHeight="1">
      <c r="AC359" s="444">
        <v>1064000</v>
      </c>
      <c r="AD359" s="455">
        <v>1067000</v>
      </c>
      <c r="AE359" s="461"/>
      <c r="AF359" s="444"/>
      <c r="AG359" s="444"/>
      <c r="AH359" s="444"/>
      <c r="AI359" s="444"/>
      <c r="AJ359" s="444"/>
      <c r="AK359" s="444"/>
      <c r="AL359" s="511"/>
      <c r="AM359" s="380">
        <f t="shared" si="18"/>
        <v>0</v>
      </c>
      <c r="AN359" s="406">
        <f t="shared" si="18"/>
        <v>0</v>
      </c>
      <c r="AO359" s="22"/>
    </row>
    <row r="360" spans="29:41" ht="14.25" customHeight="1">
      <c r="AC360" s="444">
        <v>1067000</v>
      </c>
      <c r="AD360" s="455">
        <v>1070000</v>
      </c>
      <c r="AE360" s="461"/>
      <c r="AF360" s="444"/>
      <c r="AG360" s="444"/>
      <c r="AH360" s="444"/>
      <c r="AI360" s="444"/>
      <c r="AJ360" s="444"/>
      <c r="AK360" s="444"/>
      <c r="AL360" s="511"/>
      <c r="AM360" s="380">
        <f t="shared" si="18"/>
        <v>0</v>
      </c>
      <c r="AN360" s="406">
        <f t="shared" si="18"/>
        <v>0</v>
      </c>
      <c r="AO360" s="22"/>
    </row>
    <row r="361" spans="29:41" ht="14.25" customHeight="1">
      <c r="AC361" s="444">
        <v>1070000</v>
      </c>
      <c r="AD361" s="455">
        <v>1073000</v>
      </c>
      <c r="AE361" s="461"/>
      <c r="AF361" s="444"/>
      <c r="AG361" s="444"/>
      <c r="AH361" s="444"/>
      <c r="AI361" s="444"/>
      <c r="AJ361" s="444"/>
      <c r="AK361" s="444"/>
      <c r="AL361" s="511"/>
      <c r="AM361" s="380">
        <f t="shared" si="18"/>
        <v>0</v>
      </c>
      <c r="AN361" s="406">
        <f t="shared" si="18"/>
        <v>0</v>
      </c>
      <c r="AO361" s="22"/>
    </row>
    <row r="362" spans="29:41" ht="14.25" customHeight="1">
      <c r="AC362" s="444">
        <v>1073000</v>
      </c>
      <c r="AD362" s="455">
        <v>1076000</v>
      </c>
      <c r="AE362" s="461"/>
      <c r="AF362" s="444"/>
      <c r="AG362" s="444"/>
      <c r="AH362" s="444"/>
      <c r="AI362" s="444"/>
      <c r="AJ362" s="444"/>
      <c r="AK362" s="444"/>
      <c r="AL362" s="511"/>
      <c r="AM362" s="380">
        <f t="shared" si="18"/>
        <v>0</v>
      </c>
      <c r="AN362" s="406">
        <f t="shared" si="18"/>
        <v>0</v>
      </c>
      <c r="AO362" s="22"/>
    </row>
    <row r="363" spans="29:41" ht="14.25" customHeight="1">
      <c r="AC363" s="449">
        <v>1076000</v>
      </c>
      <c r="AD363" s="456">
        <v>1079000</v>
      </c>
      <c r="AE363" s="465"/>
      <c r="AF363" s="449"/>
      <c r="AG363" s="449"/>
      <c r="AH363" s="449"/>
      <c r="AI363" s="449"/>
      <c r="AJ363" s="449"/>
      <c r="AK363" s="449"/>
      <c r="AL363" s="510"/>
      <c r="AM363" s="380">
        <f t="shared" si="18"/>
        <v>0</v>
      </c>
      <c r="AN363" s="406">
        <f t="shared" si="18"/>
        <v>0</v>
      </c>
      <c r="AO363" s="22"/>
    </row>
    <row r="364" spans="29:41" ht="14.25" customHeight="1">
      <c r="AC364" s="444">
        <v>1079000</v>
      </c>
      <c r="AD364" s="455">
        <v>1082000</v>
      </c>
      <c r="AE364" s="461"/>
      <c r="AF364" s="444"/>
      <c r="AG364" s="444"/>
      <c r="AH364" s="444"/>
      <c r="AI364" s="444"/>
      <c r="AJ364" s="444"/>
      <c r="AK364" s="444"/>
      <c r="AL364" s="511"/>
      <c r="AM364" s="380">
        <f t="shared" si="18"/>
        <v>0</v>
      </c>
      <c r="AN364" s="406">
        <f t="shared" si="18"/>
        <v>0</v>
      </c>
      <c r="AO364" s="22"/>
    </row>
    <row r="365" spans="29:41" ht="14.25" customHeight="1">
      <c r="AC365" s="444">
        <v>1082000</v>
      </c>
      <c r="AD365" s="455">
        <v>1085000</v>
      </c>
      <c r="AE365" s="461"/>
      <c r="AF365" s="444"/>
      <c r="AG365" s="444"/>
      <c r="AH365" s="444"/>
      <c r="AI365" s="444"/>
      <c r="AJ365" s="444"/>
      <c r="AK365" s="444"/>
      <c r="AL365" s="511"/>
      <c r="AM365" s="380">
        <f t="shared" ref="AM365:AN381" si="19">IF(AL365-$AA$19&gt;0,AL365-$AA$19,0)</f>
        <v>0</v>
      </c>
      <c r="AN365" s="406">
        <f t="shared" si="19"/>
        <v>0</v>
      </c>
      <c r="AO365" s="22"/>
    </row>
    <row r="366" spans="29:41" ht="14.25" customHeight="1">
      <c r="AC366" s="444">
        <v>1085000</v>
      </c>
      <c r="AD366" s="455">
        <v>1088000</v>
      </c>
      <c r="AE366" s="461"/>
      <c r="AF366" s="444"/>
      <c r="AG366" s="444"/>
      <c r="AH366" s="444"/>
      <c r="AI366" s="444"/>
      <c r="AJ366" s="444"/>
      <c r="AK366" s="444"/>
      <c r="AL366" s="511"/>
      <c r="AM366" s="380">
        <f t="shared" si="19"/>
        <v>0</v>
      </c>
      <c r="AN366" s="406">
        <f t="shared" si="19"/>
        <v>0</v>
      </c>
      <c r="AO366" s="22"/>
    </row>
    <row r="367" spans="29:41" ht="14.25" customHeight="1">
      <c r="AC367" s="444">
        <v>1088000</v>
      </c>
      <c r="AD367" s="455">
        <v>1091000</v>
      </c>
      <c r="AE367" s="461"/>
      <c r="AF367" s="444"/>
      <c r="AG367" s="444"/>
      <c r="AH367" s="444"/>
      <c r="AI367" s="444"/>
      <c r="AJ367" s="444"/>
      <c r="AK367" s="444"/>
      <c r="AL367" s="511"/>
      <c r="AM367" s="380">
        <f t="shared" si="19"/>
        <v>0</v>
      </c>
      <c r="AN367" s="406">
        <f t="shared" si="19"/>
        <v>0</v>
      </c>
      <c r="AO367" s="22"/>
    </row>
    <row r="368" spans="29:41" ht="14.25" customHeight="1">
      <c r="AC368" s="449">
        <v>1091000</v>
      </c>
      <c r="AD368" s="456">
        <v>1094000</v>
      </c>
      <c r="AE368" s="465"/>
      <c r="AF368" s="449"/>
      <c r="AG368" s="449"/>
      <c r="AH368" s="449"/>
      <c r="AI368" s="449"/>
      <c r="AJ368" s="449"/>
      <c r="AK368" s="449"/>
      <c r="AL368" s="510"/>
      <c r="AM368" s="380">
        <f t="shared" si="19"/>
        <v>0</v>
      </c>
      <c r="AN368" s="406">
        <f t="shared" si="19"/>
        <v>0</v>
      </c>
      <c r="AO368" s="22"/>
    </row>
    <row r="369" spans="29:45" ht="14.25" customHeight="1">
      <c r="AC369" s="444">
        <v>1094000</v>
      </c>
      <c r="AD369" s="455">
        <v>1097000</v>
      </c>
      <c r="AE369" s="461"/>
      <c r="AF369" s="444"/>
      <c r="AG369" s="444"/>
      <c r="AH369" s="444"/>
      <c r="AI369" s="444"/>
      <c r="AJ369" s="444"/>
      <c r="AK369" s="444"/>
      <c r="AL369" s="511"/>
      <c r="AM369" s="380">
        <f t="shared" si="19"/>
        <v>0</v>
      </c>
      <c r="AN369" s="406">
        <f t="shared" si="19"/>
        <v>0</v>
      </c>
      <c r="AO369" s="22"/>
    </row>
    <row r="370" spans="29:45" ht="14.25" customHeight="1">
      <c r="AC370" s="444">
        <v>1097000</v>
      </c>
      <c r="AD370" s="455">
        <v>1100000</v>
      </c>
      <c r="AE370" s="461"/>
      <c r="AF370" s="444"/>
      <c r="AG370" s="444"/>
      <c r="AH370" s="444"/>
      <c r="AI370" s="444"/>
      <c r="AJ370" s="444"/>
      <c r="AK370" s="444"/>
      <c r="AL370" s="511"/>
      <c r="AM370" s="380">
        <f t="shared" si="19"/>
        <v>0</v>
      </c>
      <c r="AN370" s="406">
        <f t="shared" si="19"/>
        <v>0</v>
      </c>
      <c r="AO370" s="22"/>
    </row>
    <row r="371" spans="29:45" ht="14.25" customHeight="1">
      <c r="AC371" s="444">
        <v>1100000</v>
      </c>
      <c r="AD371" s="455">
        <v>1103000</v>
      </c>
      <c r="AE371" s="461"/>
      <c r="AF371" s="444"/>
      <c r="AG371" s="444"/>
      <c r="AH371" s="444"/>
      <c r="AI371" s="444"/>
      <c r="AJ371" s="444"/>
      <c r="AK371" s="444"/>
      <c r="AL371" s="511"/>
      <c r="AM371" s="380">
        <f t="shared" si="19"/>
        <v>0</v>
      </c>
      <c r="AN371" s="406">
        <f t="shared" si="19"/>
        <v>0</v>
      </c>
      <c r="AO371" s="22"/>
    </row>
    <row r="372" spans="29:45" ht="14.25" customHeight="1">
      <c r="AC372" s="444">
        <v>1103000</v>
      </c>
      <c r="AD372" s="455">
        <v>1106000</v>
      </c>
      <c r="AE372" s="461"/>
      <c r="AF372" s="444"/>
      <c r="AG372" s="444"/>
      <c r="AH372" s="444"/>
      <c r="AI372" s="444"/>
      <c r="AJ372" s="444"/>
      <c r="AK372" s="444"/>
      <c r="AL372" s="511"/>
      <c r="AM372" s="380">
        <f t="shared" si="19"/>
        <v>0</v>
      </c>
      <c r="AN372" s="406">
        <f t="shared" si="19"/>
        <v>0</v>
      </c>
      <c r="AO372" s="22"/>
    </row>
    <row r="373" spans="29:45" ht="14.25" customHeight="1">
      <c r="AC373" s="449">
        <v>1106000</v>
      </c>
      <c r="AD373" s="456">
        <v>1109000</v>
      </c>
      <c r="AE373" s="465"/>
      <c r="AF373" s="449"/>
      <c r="AG373" s="449"/>
      <c r="AH373" s="449"/>
      <c r="AI373" s="449"/>
      <c r="AJ373" s="449"/>
      <c r="AK373" s="449"/>
      <c r="AL373" s="510"/>
      <c r="AM373" s="380">
        <f t="shared" si="19"/>
        <v>0</v>
      </c>
      <c r="AN373" s="406">
        <f t="shared" si="19"/>
        <v>0</v>
      </c>
      <c r="AO373" s="22"/>
    </row>
    <row r="374" spans="29:45" ht="14.25" customHeight="1">
      <c r="AC374" s="444">
        <v>1109000</v>
      </c>
      <c r="AD374" s="455">
        <v>1112000</v>
      </c>
      <c r="AE374" s="461"/>
      <c r="AF374" s="444"/>
      <c r="AG374" s="444"/>
      <c r="AH374" s="444"/>
      <c r="AI374" s="444"/>
      <c r="AJ374" s="444"/>
      <c r="AK374" s="444"/>
      <c r="AL374" s="511"/>
      <c r="AM374" s="380">
        <f t="shared" si="19"/>
        <v>0</v>
      </c>
      <c r="AN374" s="406">
        <f t="shared" si="19"/>
        <v>0</v>
      </c>
      <c r="AO374" s="22"/>
    </row>
    <row r="375" spans="29:45" ht="14.25" customHeight="1">
      <c r="AC375" s="444">
        <v>1112000</v>
      </c>
      <c r="AD375" s="455">
        <v>1115000</v>
      </c>
      <c r="AE375" s="461"/>
      <c r="AF375" s="444"/>
      <c r="AG375" s="444"/>
      <c r="AH375" s="444"/>
      <c r="AI375" s="444"/>
      <c r="AJ375" s="444"/>
      <c r="AK375" s="444"/>
      <c r="AL375" s="511"/>
      <c r="AM375" s="380">
        <f t="shared" si="19"/>
        <v>0</v>
      </c>
      <c r="AN375" s="406">
        <f t="shared" si="19"/>
        <v>0</v>
      </c>
      <c r="AO375" s="22"/>
    </row>
    <row r="376" spans="29:45" ht="14.25" customHeight="1">
      <c r="AC376" s="444">
        <v>1115000</v>
      </c>
      <c r="AD376" s="455">
        <v>1118000</v>
      </c>
      <c r="AE376" s="461"/>
      <c r="AF376" s="444"/>
      <c r="AG376" s="444"/>
      <c r="AH376" s="444"/>
      <c r="AI376" s="444"/>
      <c r="AJ376" s="444"/>
      <c r="AK376" s="444"/>
      <c r="AL376" s="511"/>
      <c r="AM376" s="380">
        <f t="shared" si="19"/>
        <v>0</v>
      </c>
      <c r="AN376" s="406">
        <f t="shared" si="19"/>
        <v>0</v>
      </c>
      <c r="AO376" s="22"/>
    </row>
    <row r="377" spans="29:45" ht="14.25" customHeight="1">
      <c r="AC377" s="444">
        <v>1118000</v>
      </c>
      <c r="AD377" s="455">
        <v>1121000</v>
      </c>
      <c r="AE377" s="461"/>
      <c r="AF377" s="444"/>
      <c r="AG377" s="444"/>
      <c r="AH377" s="444"/>
      <c r="AI377" s="444"/>
      <c r="AJ377" s="444"/>
      <c r="AK377" s="444"/>
      <c r="AL377" s="511"/>
      <c r="AM377" s="380">
        <f t="shared" si="19"/>
        <v>0</v>
      </c>
      <c r="AN377" s="406">
        <f t="shared" si="19"/>
        <v>0</v>
      </c>
      <c r="AO377" s="22"/>
    </row>
    <row r="378" spans="29:45" ht="14.25" customHeight="1">
      <c r="AC378" s="449">
        <v>1121000</v>
      </c>
      <c r="AD378" s="456">
        <v>1124000</v>
      </c>
      <c r="AE378" s="465"/>
      <c r="AF378" s="449"/>
      <c r="AG378" s="449"/>
      <c r="AH378" s="449"/>
      <c r="AI378" s="449"/>
      <c r="AJ378" s="449"/>
      <c r="AK378" s="449"/>
      <c r="AL378" s="510"/>
      <c r="AM378" s="380">
        <f t="shared" si="19"/>
        <v>0</v>
      </c>
      <c r="AN378" s="406">
        <f t="shared" si="19"/>
        <v>0</v>
      </c>
      <c r="AO378" s="22"/>
    </row>
    <row r="379" spans="29:45" ht="14.25" customHeight="1">
      <c r="AC379" s="444">
        <v>1124000</v>
      </c>
      <c r="AD379" s="455">
        <v>1127000</v>
      </c>
      <c r="AE379" s="461"/>
      <c r="AF379" s="444"/>
      <c r="AG379" s="444"/>
      <c r="AH379" s="444"/>
      <c r="AI379" s="444"/>
      <c r="AJ379" s="444"/>
      <c r="AK379" s="444"/>
      <c r="AL379" s="511"/>
      <c r="AM379" s="380">
        <f t="shared" si="19"/>
        <v>0</v>
      </c>
      <c r="AN379" s="406">
        <f t="shared" si="19"/>
        <v>0</v>
      </c>
      <c r="AO379" s="22"/>
    </row>
    <row r="380" spans="29:45" ht="14.25" customHeight="1">
      <c r="AC380" s="444">
        <v>1127000</v>
      </c>
      <c r="AD380" s="455">
        <v>1130000</v>
      </c>
      <c r="AE380" s="461"/>
      <c r="AF380" s="444"/>
      <c r="AG380" s="444"/>
      <c r="AH380" s="444"/>
      <c r="AI380" s="444"/>
      <c r="AJ380" s="444"/>
      <c r="AK380" s="444"/>
      <c r="AL380" s="511"/>
      <c r="AM380" s="380">
        <f t="shared" si="19"/>
        <v>0</v>
      </c>
      <c r="AN380" s="406">
        <f t="shared" si="19"/>
        <v>0</v>
      </c>
      <c r="AO380" s="22"/>
    </row>
    <row r="381" spans="29:45" ht="14.25" customHeight="1" thickBot="1">
      <c r="AC381" s="617">
        <v>1130000</v>
      </c>
      <c r="AD381" s="618"/>
      <c r="AE381" s="516"/>
      <c r="AF381" s="517"/>
      <c r="AG381" s="517"/>
      <c r="AH381" s="517"/>
      <c r="AI381" s="517"/>
      <c r="AJ381" s="517"/>
      <c r="AK381" s="517"/>
      <c r="AL381" s="518"/>
      <c r="AM381" s="380">
        <f t="shared" si="19"/>
        <v>0</v>
      </c>
      <c r="AN381" s="406">
        <f t="shared" si="19"/>
        <v>0</v>
      </c>
      <c r="AO381" s="22"/>
    </row>
    <row r="382" spans="29:45" ht="14.25" customHeight="1" thickTop="1">
      <c r="AC382" s="277"/>
      <c r="AD382" s="277"/>
      <c r="AE382" s="277"/>
      <c r="AF382" s="277"/>
      <c r="AG382" s="277"/>
      <c r="AH382" s="277"/>
      <c r="AI382" s="277"/>
      <c r="AJ382" s="277"/>
      <c r="AK382" s="277"/>
      <c r="AL382" s="277"/>
      <c r="AM382" s="277"/>
      <c r="AN382" s="22"/>
      <c r="AO382" s="22"/>
    </row>
    <row r="383" spans="29:45" ht="17.25">
      <c r="AC383" s="277"/>
      <c r="AD383" s="277"/>
      <c r="AE383" s="277"/>
      <c r="AF383" s="277"/>
      <c r="AG383" s="277"/>
      <c r="AH383" s="277"/>
      <c r="AI383" s="277"/>
      <c r="AJ383" s="277"/>
      <c r="AK383" s="277"/>
      <c r="AL383" s="277"/>
      <c r="AM383" s="277"/>
      <c r="AN383" s="277"/>
      <c r="AR383" s="612" t="s">
        <v>94</v>
      </c>
      <c r="AS383" s="612"/>
    </row>
    <row r="384" spans="29:45">
      <c r="AC384" s="277"/>
      <c r="AD384" s="277"/>
      <c r="AE384" s="277"/>
      <c r="AF384" s="277"/>
      <c r="AG384" s="277"/>
      <c r="AH384" s="277"/>
      <c r="AI384" s="277"/>
      <c r="AJ384" s="277"/>
      <c r="AK384" s="277"/>
      <c r="AL384" s="277"/>
      <c r="AM384" s="277"/>
      <c r="AN384" s="277"/>
    </row>
    <row r="385" spans="29:48" ht="16.5">
      <c r="AC385" s="277"/>
      <c r="AD385" s="277"/>
      <c r="AE385" s="277"/>
      <c r="AF385" s="277"/>
      <c r="AG385" s="277"/>
      <c r="AH385" s="277"/>
      <c r="AI385" s="277"/>
      <c r="AJ385" s="277"/>
      <c r="AK385" s="277"/>
      <c r="AL385" s="277"/>
      <c r="AM385" s="277"/>
      <c r="AN385" s="277"/>
      <c r="AR385" s="519" t="s">
        <v>250</v>
      </c>
    </row>
    <row r="386" spans="29:48">
      <c r="AC386" s="277"/>
      <c r="AD386" s="277"/>
      <c r="AE386" s="277"/>
      <c r="AF386" s="277"/>
      <c r="AG386" s="277"/>
      <c r="AH386" s="277"/>
      <c r="AI386" s="277"/>
      <c r="AJ386" s="277"/>
      <c r="AK386" s="277"/>
      <c r="AL386" s="277"/>
      <c r="AM386" s="277"/>
      <c r="AN386" s="277"/>
      <c r="AR386" s="520"/>
    </row>
    <row r="387" spans="29:48">
      <c r="AC387" s="277"/>
      <c r="AD387" s="277"/>
      <c r="AE387" s="277"/>
      <c r="AF387" s="277"/>
      <c r="AG387" s="277"/>
      <c r="AH387" s="277"/>
      <c r="AI387" s="277"/>
      <c r="AJ387" s="277"/>
      <c r="AK387" s="277"/>
      <c r="AL387" s="277"/>
      <c r="AM387" s="277"/>
      <c r="AN387" s="277"/>
      <c r="AR387" s="520" t="s">
        <v>125</v>
      </c>
    </row>
    <row r="388" spans="29:48">
      <c r="AR388" s="520" t="s">
        <v>126</v>
      </c>
    </row>
    <row r="389" spans="29:48">
      <c r="AR389" s="613" t="s">
        <v>127</v>
      </c>
      <c r="AS389" s="614"/>
      <c r="AT389" s="614"/>
      <c r="AU389" s="614"/>
    </row>
    <row r="390" spans="29:48" ht="16.5" customHeight="1">
      <c r="AR390" s="615" t="s">
        <v>128</v>
      </c>
      <c r="AS390" s="616"/>
      <c r="AT390" s="521" t="s">
        <v>246</v>
      </c>
      <c r="AU390" s="521"/>
    </row>
    <row r="391" spans="29:48" ht="18.75" customHeight="1">
      <c r="AR391" s="522">
        <v>1</v>
      </c>
      <c r="AS391" s="522" t="s">
        <v>129</v>
      </c>
      <c r="AT391" s="522" t="s">
        <v>247</v>
      </c>
      <c r="AU391" s="522"/>
    </row>
    <row r="392" spans="29:48" ht="42" customHeight="1">
      <c r="AR392" s="621">
        <v>2</v>
      </c>
      <c r="AS392" s="413" t="s">
        <v>130</v>
      </c>
      <c r="AT392" s="621" t="s">
        <v>248</v>
      </c>
      <c r="AU392" s="621"/>
    </row>
    <row r="393" spans="29:48" ht="42" customHeight="1">
      <c r="AR393" s="622"/>
      <c r="AS393" s="411" t="s">
        <v>131</v>
      </c>
      <c r="AT393" s="622"/>
      <c r="AU393" s="622"/>
    </row>
    <row r="394" spans="29:48" ht="19.5" customHeight="1">
      <c r="AR394" s="623"/>
      <c r="AS394" s="412" t="s">
        <v>132</v>
      </c>
      <c r="AT394" s="623"/>
      <c r="AU394" s="623"/>
    </row>
    <row r="395" spans="29:48" ht="34.5" customHeight="1">
      <c r="AR395" s="522">
        <v>3</v>
      </c>
      <c r="AS395" s="522" t="s">
        <v>133</v>
      </c>
      <c r="AT395" s="522" t="s">
        <v>249</v>
      </c>
      <c r="AU395" s="522"/>
    </row>
    <row r="396" spans="29:48">
      <c r="AR396" s="520" t="s">
        <v>134</v>
      </c>
      <c r="AV396" s="371"/>
    </row>
    <row r="397" spans="29:48">
      <c r="AV397" s="523" t="s">
        <v>135</v>
      </c>
    </row>
    <row r="398" spans="29:48" ht="17.25">
      <c r="AR398" s="555" t="s">
        <v>251</v>
      </c>
      <c r="AS398" s="498" t="s">
        <v>245</v>
      </c>
      <c r="AT398" s="535"/>
      <c r="AV398" s="524" t="s">
        <v>53</v>
      </c>
    </row>
    <row r="399" spans="29:48" ht="17.25">
      <c r="AR399" s="555" t="s">
        <v>251</v>
      </c>
      <c r="AS399" s="556" t="s">
        <v>252</v>
      </c>
      <c r="AU399" s="277"/>
      <c r="AV399" s="525" t="s">
        <v>136</v>
      </c>
    </row>
  </sheetData>
  <customSheetViews>
    <customSheetView guid="{BDAB181F-01EB-4436-B964-476139DF42C7}" showRuler="0">
      <selection activeCell="B2" sqref="B2"/>
      <pageMargins left="0.28000000000000003" right="0.34" top="0.43" bottom="0.56000000000000005" header="0.37" footer="0.51200000000000001"/>
      <pageSetup paperSize="9" orientation="portrait" verticalDpi="0" r:id="rId1"/>
      <headerFooter alignWithMargins="0"/>
    </customSheetView>
  </customSheetViews>
  <mergeCells count="13">
    <mergeCell ref="AR390:AS390"/>
    <mergeCell ref="AC381:AD381"/>
    <mergeCell ref="AO342:AO353"/>
    <mergeCell ref="AU392:AU394"/>
    <mergeCell ref="AC1:AD2"/>
    <mergeCell ref="AE2:AL2"/>
    <mergeCell ref="AR392:AR394"/>
    <mergeCell ref="AT392:AT394"/>
    <mergeCell ref="U5:AB6"/>
    <mergeCell ref="T15:AB15"/>
    <mergeCell ref="U17:Y17"/>
    <mergeCell ref="AR383:AS383"/>
    <mergeCell ref="AR389:AU389"/>
  </mergeCells>
  <phoneticPr fontId="3"/>
  <conditionalFormatting sqref="D73:D81">
    <cfRule type="cellIs" dxfId="9" priority="3" stopIfTrue="1" operator="equal">
      <formula>"日"</formula>
    </cfRule>
  </conditionalFormatting>
  <hyperlinks>
    <hyperlink ref="AV397" location="☆Start!A1" display="☆start"/>
    <hyperlink ref="AV398" location="集計元帳!A1" display="集計元帳"/>
    <hyperlink ref="AV399" location="説明その他!A1" display="page top"/>
    <hyperlink ref="I17" r:id="rId2"/>
    <hyperlink ref="I55" r:id="rId3" display="Email: kouji@clovernet.ne.jp"/>
    <hyperlink ref="AS399" r:id="rId4"/>
  </hyperlinks>
  <pageMargins left="0.28000000000000003" right="0.34" top="0.43" bottom="0.56000000000000005" header="0.37" footer="0.51200000000000001"/>
  <pageSetup paperSize="9" orientation="portrait" verticalDpi="360" r:id="rId5"/>
  <headerFooter alignWithMargins="0"/>
  <drawing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G82"/>
  <sheetViews>
    <sheetView zoomScale="90" workbookViewId="0">
      <selection activeCell="L22" sqref="L22"/>
    </sheetView>
  </sheetViews>
  <sheetFormatPr defaultRowHeight="12"/>
  <cols>
    <col min="1" max="1" width="3.375" style="144" customWidth="1"/>
    <col min="2" max="2" width="13.75" style="145" customWidth="1"/>
    <col min="3" max="3" width="11.5" style="145" customWidth="1"/>
    <col min="4" max="4" width="12.125" style="145" customWidth="1"/>
    <col min="5" max="5" width="11.625" style="145" customWidth="1"/>
    <col min="6" max="6" width="9.875" style="145" customWidth="1"/>
    <col min="7" max="7" width="9.375" style="145" customWidth="1"/>
    <col min="8" max="8" width="10.625" style="145" customWidth="1"/>
    <col min="9" max="9" width="10.125" style="145" customWidth="1"/>
    <col min="10" max="10" width="10" style="145" customWidth="1"/>
    <col min="11" max="11" width="11.5" style="145" customWidth="1"/>
    <col min="12" max="12" width="9" style="145"/>
    <col min="13" max="13" width="9.375" style="145" bestFit="1" customWidth="1"/>
    <col min="14" max="14" width="11.5" style="145" customWidth="1"/>
    <col min="15" max="15" width="9.375" style="145" hidden="1" customWidth="1"/>
    <col min="16" max="16" width="6.75" style="145" hidden="1" customWidth="1"/>
    <col min="17" max="21" width="5.875" style="145" hidden="1" customWidth="1"/>
    <col min="22" max="24" width="4.125" style="145" hidden="1" customWidth="1"/>
    <col min="25" max="29" width="3.25" style="145" hidden="1" customWidth="1"/>
    <col min="30" max="30" width="2.375" style="145" hidden="1" customWidth="1"/>
    <col min="31" max="31" width="3.25" style="145" hidden="1" customWidth="1"/>
    <col min="32" max="32" width="2.375" style="145" hidden="1" customWidth="1"/>
    <col min="33" max="33" width="11.875" style="145" hidden="1" customWidth="1"/>
    <col min="34" max="16384" width="9" style="145"/>
  </cols>
  <sheetData>
    <row r="1" spans="1:33" ht="17.25">
      <c r="A1" s="157">
        <v>1</v>
      </c>
      <c r="B1" s="158" t="s">
        <v>88</v>
      </c>
      <c r="C1" s="159"/>
      <c r="D1" s="159"/>
      <c r="E1" s="159"/>
      <c r="F1" s="159"/>
      <c r="G1" s="159"/>
      <c r="H1" s="159"/>
      <c r="I1" s="159"/>
      <c r="J1" s="159"/>
      <c r="K1" s="159"/>
    </row>
    <row r="3" spans="1:33" ht="18" customHeight="1">
      <c r="A3" s="157"/>
      <c r="B3" s="159"/>
      <c r="C3" s="159"/>
      <c r="D3" s="636" t="str">
        <f>+C8</f>
        <v>平成22年1月</v>
      </c>
      <c r="E3" s="636"/>
      <c r="F3" s="239" t="s">
        <v>89</v>
      </c>
      <c r="G3" s="159"/>
      <c r="H3" s="159"/>
      <c r="I3" s="159"/>
      <c r="J3" s="159"/>
      <c r="K3" s="240" t="str">
        <f>+K8</f>
        <v>会社名</v>
      </c>
      <c r="M3" s="180" t="s">
        <v>96</v>
      </c>
    </row>
    <row r="4" spans="1:33" ht="15" customHeight="1">
      <c r="A4" s="637"/>
      <c r="B4" s="638"/>
      <c r="C4" s="152" t="s">
        <v>82</v>
      </c>
      <c r="D4" s="152" t="s">
        <v>83</v>
      </c>
      <c r="E4" s="152" t="s">
        <v>84</v>
      </c>
      <c r="F4" s="152" t="s">
        <v>5</v>
      </c>
      <c r="G4" s="152" t="s">
        <v>6</v>
      </c>
      <c r="H4" s="152" t="s">
        <v>7</v>
      </c>
      <c r="I4" s="152"/>
      <c r="J4" s="152"/>
      <c r="K4" s="152" t="s">
        <v>90</v>
      </c>
    </row>
    <row r="5" spans="1:33" ht="15" customHeight="1">
      <c r="A5" s="152"/>
      <c r="B5" s="152" t="s">
        <v>91</v>
      </c>
      <c r="C5" s="185">
        <f>+C13+C20</f>
        <v>0</v>
      </c>
      <c r="D5" s="185">
        <f t="shared" ref="D5:K5" si="0">+D13+D20</f>
        <v>0</v>
      </c>
      <c r="E5" s="185">
        <f t="shared" si="0"/>
        <v>0</v>
      </c>
      <c r="F5" s="185">
        <f t="shared" si="0"/>
        <v>0</v>
      </c>
      <c r="G5" s="185">
        <f t="shared" si="0"/>
        <v>0</v>
      </c>
      <c r="H5" s="185">
        <f t="shared" si="0"/>
        <v>0</v>
      </c>
      <c r="I5" s="185">
        <f t="shared" si="0"/>
        <v>0</v>
      </c>
      <c r="J5" s="185">
        <f t="shared" si="0"/>
        <v>0</v>
      </c>
      <c r="K5" s="185">
        <f t="shared" si="0"/>
        <v>0</v>
      </c>
      <c r="M5" s="147" t="s">
        <v>97</v>
      </c>
      <c r="N5" s="147" t="s">
        <v>98</v>
      </c>
      <c r="O5" s="172"/>
      <c r="P5" s="173">
        <v>10000</v>
      </c>
      <c r="Q5" s="181" t="s">
        <v>93</v>
      </c>
      <c r="R5" s="173">
        <v>5000</v>
      </c>
      <c r="S5" s="181" t="s">
        <v>93</v>
      </c>
      <c r="T5" s="173">
        <v>1000</v>
      </c>
      <c r="U5" s="181" t="s">
        <v>93</v>
      </c>
      <c r="V5" s="173">
        <v>500</v>
      </c>
      <c r="W5" s="181" t="s">
        <v>93</v>
      </c>
      <c r="X5" s="173">
        <v>100</v>
      </c>
      <c r="Y5" s="181" t="s">
        <v>93</v>
      </c>
      <c r="Z5" s="173">
        <v>50</v>
      </c>
      <c r="AA5" s="181" t="s">
        <v>93</v>
      </c>
      <c r="AB5" s="173">
        <v>10</v>
      </c>
      <c r="AC5" s="181" t="s">
        <v>93</v>
      </c>
      <c r="AD5" s="173">
        <v>5</v>
      </c>
      <c r="AE5" s="181" t="s">
        <v>93</v>
      </c>
      <c r="AF5" s="173">
        <v>1</v>
      </c>
      <c r="AG5" s="174"/>
    </row>
    <row r="6" spans="1:33" ht="14.25" customHeight="1">
      <c r="M6" s="184">
        <v>10000</v>
      </c>
      <c r="N6" s="188">
        <f>+P14*10000</f>
        <v>0</v>
      </c>
      <c r="O6" s="172"/>
      <c r="P6" s="174"/>
      <c r="Q6" s="174"/>
      <c r="R6" s="174"/>
      <c r="S6" s="174"/>
      <c r="T6" s="174"/>
      <c r="U6" s="174"/>
      <c r="V6" s="174"/>
      <c r="W6" s="174"/>
      <c r="X6" s="174"/>
      <c r="Y6" s="174"/>
      <c r="Z6" s="174"/>
      <c r="AA6" s="174"/>
      <c r="AB6" s="174"/>
      <c r="AC6" s="174"/>
      <c r="AD6" s="174"/>
      <c r="AE6" s="174"/>
      <c r="AF6" s="174"/>
      <c r="AG6" s="174"/>
    </row>
    <row r="7" spans="1:33" ht="16.5" customHeight="1">
      <c r="M7" s="184">
        <v>5000</v>
      </c>
      <c r="N7" s="188">
        <f>+R14*5000</f>
        <v>0</v>
      </c>
      <c r="O7" s="189">
        <f>+K10</f>
        <v>0</v>
      </c>
      <c r="P7" s="177">
        <f>ROUNDDOWN((O7/$P$5),0)</f>
        <v>0</v>
      </c>
      <c r="Q7" s="177">
        <f>O7-$P$5*P7</f>
        <v>0</v>
      </c>
      <c r="R7" s="177">
        <f>ROUNDDOWN((Q7/$R$5),0)</f>
        <v>0</v>
      </c>
      <c r="S7" s="177">
        <f>Q7-$R$5*R7</f>
        <v>0</v>
      </c>
      <c r="T7" s="177">
        <f>ROUNDDOWN((S7/$T$5),0)</f>
        <v>0</v>
      </c>
      <c r="U7" s="177">
        <f>S7-$T$5*T7</f>
        <v>0</v>
      </c>
      <c r="V7" s="177">
        <f>ROUNDDOWN((U7/$V$5),0)</f>
        <v>0</v>
      </c>
      <c r="W7" s="177">
        <f>U7-$V$5*V7</f>
        <v>0</v>
      </c>
      <c r="X7" s="177">
        <f>ROUNDDOWN((W7/$X$5),0)</f>
        <v>0</v>
      </c>
      <c r="Y7" s="177">
        <f>W7-$X$5*X7</f>
        <v>0</v>
      </c>
      <c r="Z7" s="177">
        <f>ROUNDDOWN((Y7/$Z$5),0)</f>
        <v>0</v>
      </c>
      <c r="AA7" s="177">
        <f>Y7-$Z$5*Z7</f>
        <v>0</v>
      </c>
      <c r="AB7" s="177">
        <f>ROUNDDOWN((AA7/$AB$5),0)</f>
        <v>0</v>
      </c>
      <c r="AC7" s="177">
        <f>AA7-$AB$5*AB7</f>
        <v>0</v>
      </c>
      <c r="AD7" s="177">
        <f>ROUNDDOWN((AC7/$AD$5),0)</f>
        <v>0</v>
      </c>
      <c r="AE7" s="177">
        <f>AC7-$AD$5*AD7</f>
        <v>0</v>
      </c>
      <c r="AF7" s="177">
        <f>ROUNDDOWN((AE7/$AF$5),0)</f>
        <v>0</v>
      </c>
      <c r="AG7" s="174"/>
    </row>
    <row r="8" spans="1:33" ht="15" customHeight="1">
      <c r="B8" s="145" t="s">
        <v>81</v>
      </c>
      <c r="C8" s="641" t="str">
        <f>+社員支払明細書!C3</f>
        <v>平成22年1月</v>
      </c>
      <c r="D8" s="641"/>
      <c r="E8" s="641"/>
      <c r="K8" s="146" t="str">
        <f>+☆Start!AB4</f>
        <v>会社名</v>
      </c>
      <c r="M8" s="184">
        <v>1000</v>
      </c>
      <c r="N8" s="188">
        <f>+T14*T5</f>
        <v>0</v>
      </c>
      <c r="O8" s="189">
        <f>+K11</f>
        <v>0</v>
      </c>
      <c r="P8" s="177">
        <f t="shared" ref="P8:P13" si="1">ROUNDDOWN((O8/$P$5),0)</f>
        <v>0</v>
      </c>
      <c r="Q8" s="177">
        <f t="shared" ref="Q8:Q13" si="2">O8-$P$5*P8</f>
        <v>0</v>
      </c>
      <c r="R8" s="177">
        <f t="shared" ref="R8:R13" si="3">ROUNDDOWN((Q8/$R$5),0)</f>
        <v>0</v>
      </c>
      <c r="S8" s="177">
        <f t="shared" ref="S8:S13" si="4">Q8-$R$5*R8</f>
        <v>0</v>
      </c>
      <c r="T8" s="177">
        <f t="shared" ref="T8:T13" si="5">ROUNDDOWN((S8/$T$5),0)</f>
        <v>0</v>
      </c>
      <c r="U8" s="177">
        <f t="shared" ref="U8:U13" si="6">S8-$T$5*T8</f>
        <v>0</v>
      </c>
      <c r="V8" s="177">
        <f t="shared" ref="V8:V13" si="7">ROUNDDOWN((U8/$V$5),0)</f>
        <v>0</v>
      </c>
      <c r="W8" s="177">
        <f t="shared" ref="W8:W13" si="8">U8-$V$5*V8</f>
        <v>0</v>
      </c>
      <c r="X8" s="177">
        <f t="shared" ref="X8:X13" si="9">ROUNDDOWN((W8/$X$5),0)</f>
        <v>0</v>
      </c>
      <c r="Y8" s="177">
        <f t="shared" ref="Y8:Y13" si="10">W8-$X$5*X8</f>
        <v>0</v>
      </c>
      <c r="Z8" s="177">
        <f t="shared" ref="Z8:Z13" si="11">ROUNDDOWN((Y8/$Z$5),0)</f>
        <v>0</v>
      </c>
      <c r="AA8" s="177">
        <f t="shared" ref="AA8:AA13" si="12">Y8-$Z$5*Z8</f>
        <v>0</v>
      </c>
      <c r="AB8" s="177">
        <f t="shared" ref="AB8:AB13" si="13">ROUNDDOWN((AA8/$AB$5),0)</f>
        <v>0</v>
      </c>
      <c r="AC8" s="177">
        <f t="shared" ref="AC8:AC13" si="14">AA8-$AB$5*AB8</f>
        <v>0</v>
      </c>
      <c r="AD8" s="177">
        <f t="shared" ref="AD8:AD13" si="15">ROUNDDOWN((AC8/$AD$5),0)</f>
        <v>0</v>
      </c>
      <c r="AE8" s="177">
        <f t="shared" ref="AE8:AE13" si="16">AC8-$AD$5*AD8</f>
        <v>0</v>
      </c>
      <c r="AF8" s="177">
        <f t="shared" ref="AF8:AF13" si="17">ROUNDDOWN((AE8/$AF$5),0)</f>
        <v>0</v>
      </c>
      <c r="AG8" s="174"/>
    </row>
    <row r="9" spans="1:33" ht="15" customHeight="1">
      <c r="A9" s="147"/>
      <c r="B9" s="147" t="s">
        <v>71</v>
      </c>
      <c r="C9" s="148" t="s">
        <v>82</v>
      </c>
      <c r="D9" s="148" t="s">
        <v>83</v>
      </c>
      <c r="E9" s="147" t="s">
        <v>84</v>
      </c>
      <c r="F9" s="147" t="s">
        <v>5</v>
      </c>
      <c r="G9" s="147" t="s">
        <v>6</v>
      </c>
      <c r="H9" s="147" t="s">
        <v>7</v>
      </c>
      <c r="I9" s="149"/>
      <c r="J9" s="149"/>
      <c r="K9" s="147" t="s">
        <v>84</v>
      </c>
      <c r="M9" s="184">
        <v>500</v>
      </c>
      <c r="N9" s="188">
        <f>+V14*V5</f>
        <v>0</v>
      </c>
      <c r="O9" s="189">
        <f>+K12</f>
        <v>0</v>
      </c>
      <c r="P9" s="177">
        <f t="shared" si="1"/>
        <v>0</v>
      </c>
      <c r="Q9" s="177">
        <f t="shared" si="2"/>
        <v>0</v>
      </c>
      <c r="R9" s="177">
        <f t="shared" si="3"/>
        <v>0</v>
      </c>
      <c r="S9" s="177">
        <f t="shared" si="4"/>
        <v>0</v>
      </c>
      <c r="T9" s="177">
        <f t="shared" si="5"/>
        <v>0</v>
      </c>
      <c r="U9" s="177">
        <f t="shared" si="6"/>
        <v>0</v>
      </c>
      <c r="V9" s="177">
        <f t="shared" si="7"/>
        <v>0</v>
      </c>
      <c r="W9" s="177">
        <f t="shared" si="8"/>
        <v>0</v>
      </c>
      <c r="X9" s="177">
        <f t="shared" si="9"/>
        <v>0</v>
      </c>
      <c r="Y9" s="177">
        <f t="shared" si="10"/>
        <v>0</v>
      </c>
      <c r="Z9" s="177">
        <f t="shared" si="11"/>
        <v>0</v>
      </c>
      <c r="AA9" s="177">
        <f t="shared" si="12"/>
        <v>0</v>
      </c>
      <c r="AB9" s="177">
        <f t="shared" si="13"/>
        <v>0</v>
      </c>
      <c r="AC9" s="177">
        <f t="shared" si="14"/>
        <v>0</v>
      </c>
      <c r="AD9" s="177">
        <f t="shared" si="15"/>
        <v>0</v>
      </c>
      <c r="AE9" s="177">
        <f t="shared" si="16"/>
        <v>0</v>
      </c>
      <c r="AF9" s="177">
        <f t="shared" si="17"/>
        <v>0</v>
      </c>
      <c r="AG9" s="174"/>
    </row>
    <row r="10" spans="1:33" ht="15" customHeight="1">
      <c r="A10" s="238" t="s">
        <v>85</v>
      </c>
      <c r="B10" s="150" t="str">
        <f>+☆Start!O11</f>
        <v>a</v>
      </c>
      <c r="C10" s="186"/>
      <c r="D10" s="186"/>
      <c r="E10" s="187">
        <f>SUM(C10:D10)</f>
        <v>0</v>
      </c>
      <c r="F10" s="186"/>
      <c r="G10" s="186"/>
      <c r="H10" s="186"/>
      <c r="I10" s="186"/>
      <c r="J10" s="186"/>
      <c r="K10" s="188">
        <f>+E10-SUM(F10:J10)</f>
        <v>0</v>
      </c>
      <c r="M10" s="184">
        <v>100</v>
      </c>
      <c r="N10" s="188">
        <f>+X14*X5</f>
        <v>0</v>
      </c>
      <c r="O10" s="189">
        <f>+K17</f>
        <v>0</v>
      </c>
      <c r="P10" s="177">
        <f t="shared" si="1"/>
        <v>0</v>
      </c>
      <c r="Q10" s="177">
        <f t="shared" si="2"/>
        <v>0</v>
      </c>
      <c r="R10" s="177">
        <f t="shared" si="3"/>
        <v>0</v>
      </c>
      <c r="S10" s="177">
        <f t="shared" si="4"/>
        <v>0</v>
      </c>
      <c r="T10" s="177">
        <f t="shared" si="5"/>
        <v>0</v>
      </c>
      <c r="U10" s="177">
        <f t="shared" si="6"/>
        <v>0</v>
      </c>
      <c r="V10" s="177">
        <f t="shared" si="7"/>
        <v>0</v>
      </c>
      <c r="W10" s="177">
        <f t="shared" si="8"/>
        <v>0</v>
      </c>
      <c r="X10" s="177">
        <f t="shared" si="9"/>
        <v>0</v>
      </c>
      <c r="Y10" s="177">
        <f t="shared" si="10"/>
        <v>0</v>
      </c>
      <c r="Z10" s="177">
        <f t="shared" si="11"/>
        <v>0</v>
      </c>
      <c r="AA10" s="177">
        <f t="shared" si="12"/>
        <v>0</v>
      </c>
      <c r="AB10" s="177">
        <f t="shared" si="13"/>
        <v>0</v>
      </c>
      <c r="AC10" s="177">
        <f t="shared" si="14"/>
        <v>0</v>
      </c>
      <c r="AD10" s="177">
        <f t="shared" si="15"/>
        <v>0</v>
      </c>
      <c r="AE10" s="177">
        <f t="shared" si="16"/>
        <v>0</v>
      </c>
      <c r="AF10" s="177">
        <f t="shared" si="17"/>
        <v>0</v>
      </c>
      <c r="AG10" s="174"/>
    </row>
    <row r="11" spans="1:33" ht="15" customHeight="1">
      <c r="A11" s="238" t="s">
        <v>86</v>
      </c>
      <c r="B11" s="150" t="str">
        <f>+☆Start!O12</f>
        <v>ｂ</v>
      </c>
      <c r="C11" s="186"/>
      <c r="D11" s="186"/>
      <c r="E11" s="187">
        <f>SUM(C11:D11)</f>
        <v>0</v>
      </c>
      <c r="F11" s="186"/>
      <c r="G11" s="186"/>
      <c r="H11" s="186"/>
      <c r="I11" s="186"/>
      <c r="J11" s="186"/>
      <c r="K11" s="188">
        <f>+E11-SUM(F11:J11)</f>
        <v>0</v>
      </c>
      <c r="M11" s="184">
        <v>50</v>
      </c>
      <c r="N11" s="188">
        <f>+Z14*Z5</f>
        <v>0</v>
      </c>
      <c r="O11" s="189">
        <f>+K18</f>
        <v>0</v>
      </c>
      <c r="P11" s="177">
        <f t="shared" si="1"/>
        <v>0</v>
      </c>
      <c r="Q11" s="177">
        <f t="shared" si="2"/>
        <v>0</v>
      </c>
      <c r="R11" s="177">
        <f t="shared" si="3"/>
        <v>0</v>
      </c>
      <c r="S11" s="177">
        <f t="shared" si="4"/>
        <v>0</v>
      </c>
      <c r="T11" s="177">
        <f t="shared" si="5"/>
        <v>0</v>
      </c>
      <c r="U11" s="177">
        <f t="shared" si="6"/>
        <v>0</v>
      </c>
      <c r="V11" s="177">
        <f t="shared" si="7"/>
        <v>0</v>
      </c>
      <c r="W11" s="177">
        <f t="shared" si="8"/>
        <v>0</v>
      </c>
      <c r="X11" s="177">
        <f t="shared" si="9"/>
        <v>0</v>
      </c>
      <c r="Y11" s="177">
        <f t="shared" si="10"/>
        <v>0</v>
      </c>
      <c r="Z11" s="177">
        <f t="shared" si="11"/>
        <v>0</v>
      </c>
      <c r="AA11" s="177">
        <f t="shared" si="12"/>
        <v>0</v>
      </c>
      <c r="AB11" s="177">
        <f t="shared" si="13"/>
        <v>0</v>
      </c>
      <c r="AC11" s="177">
        <f t="shared" si="14"/>
        <v>0</v>
      </c>
      <c r="AD11" s="177">
        <f t="shared" si="15"/>
        <v>0</v>
      </c>
      <c r="AE11" s="177">
        <f t="shared" si="16"/>
        <v>0</v>
      </c>
      <c r="AF11" s="177">
        <f t="shared" si="17"/>
        <v>0</v>
      </c>
      <c r="AG11" s="174"/>
    </row>
    <row r="12" spans="1:33" ht="15" customHeight="1">
      <c r="A12" s="147"/>
      <c r="B12" s="150">
        <f>+☆Start!O13</f>
        <v>0</v>
      </c>
      <c r="C12" s="190"/>
      <c r="D12" s="190"/>
      <c r="E12" s="190"/>
      <c r="F12" s="190"/>
      <c r="G12" s="190"/>
      <c r="H12" s="190"/>
      <c r="I12" s="190"/>
      <c r="J12" s="190"/>
      <c r="K12" s="190"/>
      <c r="M12" s="184">
        <v>10</v>
      </c>
      <c r="N12" s="188">
        <f>+AB14*AB5</f>
        <v>0</v>
      </c>
      <c r="O12" s="189">
        <f>+K19</f>
        <v>0</v>
      </c>
      <c r="P12" s="177">
        <f t="shared" si="1"/>
        <v>0</v>
      </c>
      <c r="Q12" s="177">
        <f t="shared" si="2"/>
        <v>0</v>
      </c>
      <c r="R12" s="177">
        <f t="shared" si="3"/>
        <v>0</v>
      </c>
      <c r="S12" s="177">
        <f t="shared" si="4"/>
        <v>0</v>
      </c>
      <c r="T12" s="177">
        <f t="shared" si="5"/>
        <v>0</v>
      </c>
      <c r="U12" s="177">
        <f t="shared" si="6"/>
        <v>0</v>
      </c>
      <c r="V12" s="177">
        <f t="shared" si="7"/>
        <v>0</v>
      </c>
      <c r="W12" s="177">
        <f t="shared" si="8"/>
        <v>0</v>
      </c>
      <c r="X12" s="177">
        <f t="shared" si="9"/>
        <v>0</v>
      </c>
      <c r="Y12" s="177">
        <f t="shared" si="10"/>
        <v>0</v>
      </c>
      <c r="Z12" s="177">
        <f t="shared" si="11"/>
        <v>0</v>
      </c>
      <c r="AA12" s="177">
        <f t="shared" si="12"/>
        <v>0</v>
      </c>
      <c r="AB12" s="177">
        <f t="shared" si="13"/>
        <v>0</v>
      </c>
      <c r="AC12" s="177">
        <f t="shared" si="14"/>
        <v>0</v>
      </c>
      <c r="AD12" s="177">
        <f t="shared" si="15"/>
        <v>0</v>
      </c>
      <c r="AE12" s="177">
        <f t="shared" si="16"/>
        <v>0</v>
      </c>
      <c r="AF12" s="177">
        <f t="shared" si="17"/>
        <v>0</v>
      </c>
      <c r="AG12" s="174"/>
    </row>
    <row r="13" spans="1:33" ht="15" customHeight="1">
      <c r="A13" s="147"/>
      <c r="B13" s="147" t="s">
        <v>23</v>
      </c>
      <c r="C13" s="188">
        <f t="shared" ref="C13:J13" si="18">SUM(C10:C12)</f>
        <v>0</v>
      </c>
      <c r="D13" s="188">
        <f t="shared" si="18"/>
        <v>0</v>
      </c>
      <c r="E13" s="188">
        <f t="shared" si="18"/>
        <v>0</v>
      </c>
      <c r="F13" s="188">
        <f t="shared" si="18"/>
        <v>0</v>
      </c>
      <c r="G13" s="188">
        <f t="shared" si="18"/>
        <v>0</v>
      </c>
      <c r="H13" s="188">
        <f t="shared" si="18"/>
        <v>0</v>
      </c>
      <c r="I13" s="188">
        <f t="shared" si="18"/>
        <v>0</v>
      </c>
      <c r="J13" s="188">
        <f t="shared" si="18"/>
        <v>0</v>
      </c>
      <c r="K13" s="188">
        <f>+E13-SUM(F13:J13)</f>
        <v>0</v>
      </c>
      <c r="M13" s="184">
        <v>5</v>
      </c>
      <c r="N13" s="188">
        <f>+AD14*AD5</f>
        <v>0</v>
      </c>
      <c r="O13" s="172"/>
      <c r="P13" s="177">
        <f t="shared" si="1"/>
        <v>0</v>
      </c>
      <c r="Q13" s="177">
        <f t="shared" si="2"/>
        <v>0</v>
      </c>
      <c r="R13" s="177">
        <f t="shared" si="3"/>
        <v>0</v>
      </c>
      <c r="S13" s="177">
        <f t="shared" si="4"/>
        <v>0</v>
      </c>
      <c r="T13" s="177">
        <f t="shared" si="5"/>
        <v>0</v>
      </c>
      <c r="U13" s="177">
        <f t="shared" si="6"/>
        <v>0</v>
      </c>
      <c r="V13" s="177">
        <f t="shared" si="7"/>
        <v>0</v>
      </c>
      <c r="W13" s="177">
        <f t="shared" si="8"/>
        <v>0</v>
      </c>
      <c r="X13" s="177">
        <f t="shared" si="9"/>
        <v>0</v>
      </c>
      <c r="Y13" s="177">
        <f t="shared" si="10"/>
        <v>0</v>
      </c>
      <c r="Z13" s="177">
        <f t="shared" si="11"/>
        <v>0</v>
      </c>
      <c r="AA13" s="177">
        <f t="shared" si="12"/>
        <v>0</v>
      </c>
      <c r="AB13" s="177">
        <f t="shared" si="13"/>
        <v>0</v>
      </c>
      <c r="AC13" s="177">
        <f t="shared" si="14"/>
        <v>0</v>
      </c>
      <c r="AD13" s="177">
        <f t="shared" si="15"/>
        <v>0</v>
      </c>
      <c r="AE13" s="177">
        <f t="shared" si="16"/>
        <v>0</v>
      </c>
      <c r="AF13" s="177">
        <f t="shared" si="17"/>
        <v>0</v>
      </c>
      <c r="AG13" s="174"/>
    </row>
    <row r="14" spans="1:33" ht="15" customHeight="1">
      <c r="M14" s="184">
        <v>1</v>
      </c>
      <c r="N14" s="188">
        <f>+AF14</f>
        <v>0</v>
      </c>
      <c r="O14" s="189">
        <f>SUM(O7:O13)</f>
        <v>0</v>
      </c>
      <c r="P14" s="177">
        <f>SUM(P7:P13)</f>
        <v>0</v>
      </c>
      <c r="Q14" s="174"/>
      <c r="R14" s="177">
        <f>SUM(R7:R13)</f>
        <v>0</v>
      </c>
      <c r="S14" s="174"/>
      <c r="T14" s="177">
        <f>SUM(T7:T13)</f>
        <v>0</v>
      </c>
      <c r="U14" s="174"/>
      <c r="V14" s="177">
        <f>SUM(V7:V13)</f>
        <v>0</v>
      </c>
      <c r="W14" s="174"/>
      <c r="X14" s="177">
        <f>SUM(X7:X13)</f>
        <v>0</v>
      </c>
      <c r="Y14" s="174"/>
      <c r="Z14" s="177">
        <f>SUM(Z7:Z13)</f>
        <v>0</v>
      </c>
      <c r="AA14" s="174"/>
      <c r="AB14" s="177">
        <f>SUM(AB7:AB13)</f>
        <v>0</v>
      </c>
      <c r="AC14" s="174"/>
      <c r="AD14" s="177">
        <f>SUM(AD7:AD13)</f>
        <v>0</v>
      </c>
      <c r="AE14" s="174"/>
      <c r="AF14" s="177">
        <f>SUM(AF7:AF13)</f>
        <v>0</v>
      </c>
      <c r="AG14" s="177">
        <f>+P14*P5+R14*R5+T14*T5+V14*V5+X14*X5+Z14*Z5+AB14*AB5+AD14*AD5+AF14</f>
        <v>0</v>
      </c>
    </row>
    <row r="15" spans="1:33" ht="15" customHeight="1">
      <c r="C15" s="642" t="str">
        <f>+C8</f>
        <v>平成22年1月</v>
      </c>
      <c r="D15" s="642"/>
      <c r="E15" s="642"/>
      <c r="M15" s="182" t="s">
        <v>99</v>
      </c>
      <c r="N15" s="188">
        <f>SUM(N6:N14)</f>
        <v>0</v>
      </c>
      <c r="O15" s="183"/>
      <c r="P15" s="183"/>
      <c r="Q15" s="183"/>
      <c r="R15" s="183"/>
      <c r="S15" s="183"/>
      <c r="T15" s="183"/>
      <c r="U15" s="183"/>
      <c r="V15" s="183"/>
      <c r="W15" s="183"/>
      <c r="X15" s="183"/>
      <c r="Y15" s="183"/>
      <c r="Z15" s="183"/>
      <c r="AA15" s="183"/>
      <c r="AB15" s="183"/>
      <c r="AC15" s="183"/>
      <c r="AD15" s="183"/>
      <c r="AE15" s="183"/>
      <c r="AF15" s="183"/>
      <c r="AG15" s="183"/>
    </row>
    <row r="16" spans="1:33" ht="15" customHeight="1">
      <c r="A16" s="147"/>
      <c r="B16" s="147" t="s">
        <v>75</v>
      </c>
      <c r="C16" s="151" t="str">
        <f>+C9</f>
        <v>賞　与</v>
      </c>
      <c r="D16" s="151" t="str">
        <f>+D9</f>
        <v>諸手当</v>
      </c>
      <c r="E16" s="147" t="s">
        <v>84</v>
      </c>
      <c r="F16" s="147" t="s">
        <v>5</v>
      </c>
      <c r="G16" s="147" t="s">
        <v>6</v>
      </c>
      <c r="H16" s="147" t="s">
        <v>7</v>
      </c>
      <c r="I16" s="149"/>
      <c r="J16" s="149"/>
      <c r="K16" s="147" t="s">
        <v>84</v>
      </c>
      <c r="O16" s="183"/>
      <c r="P16" s="183"/>
      <c r="Q16" s="183"/>
      <c r="R16" s="183"/>
      <c r="S16" s="183"/>
      <c r="T16" s="183"/>
      <c r="U16" s="183"/>
      <c r="V16" s="183"/>
      <c r="W16" s="183"/>
      <c r="X16" s="183"/>
      <c r="Y16" s="183"/>
      <c r="Z16" s="183"/>
      <c r="AA16" s="183"/>
      <c r="AB16" s="183"/>
      <c r="AC16" s="183"/>
      <c r="AD16" s="183"/>
      <c r="AE16" s="183"/>
      <c r="AF16" s="183"/>
      <c r="AG16" s="183"/>
    </row>
    <row r="17" spans="1:11" ht="15" customHeight="1">
      <c r="A17" s="250" t="s">
        <v>107</v>
      </c>
      <c r="B17" s="150" t="str">
        <f>+☆Start!O18</f>
        <v>あ</v>
      </c>
      <c r="C17" s="186"/>
      <c r="D17" s="186"/>
      <c r="E17" s="187">
        <f>SUM(C17:D17)</f>
        <v>0</v>
      </c>
      <c r="F17" s="186"/>
      <c r="G17" s="186"/>
      <c r="H17" s="186"/>
      <c r="I17" s="186"/>
      <c r="J17" s="186"/>
      <c r="K17" s="188">
        <f>+E17-SUM(F17:J17)</f>
        <v>0</v>
      </c>
    </row>
    <row r="18" spans="1:11" ht="15" customHeight="1">
      <c r="A18" s="148" t="s">
        <v>31</v>
      </c>
      <c r="B18" s="150" t="str">
        <f>+☆Start!O19</f>
        <v>い</v>
      </c>
      <c r="C18" s="186"/>
      <c r="D18" s="186"/>
      <c r="E18" s="187">
        <f>SUM(C18:D18)</f>
        <v>0</v>
      </c>
      <c r="F18" s="186"/>
      <c r="G18" s="186"/>
      <c r="H18" s="186"/>
      <c r="I18" s="186"/>
      <c r="J18" s="186"/>
      <c r="K18" s="188">
        <f>+E18-SUM(F18:J18)</f>
        <v>0</v>
      </c>
    </row>
    <row r="19" spans="1:11" ht="15" customHeight="1">
      <c r="A19" s="148"/>
      <c r="B19" s="150">
        <f>+☆Start!O20</f>
        <v>0</v>
      </c>
      <c r="C19" s="190"/>
      <c r="D19" s="190"/>
      <c r="E19" s="190"/>
      <c r="F19" s="190"/>
      <c r="G19" s="190"/>
      <c r="H19" s="190"/>
      <c r="I19" s="190"/>
      <c r="J19" s="190"/>
      <c r="K19" s="190"/>
    </row>
    <row r="20" spans="1:11" ht="15" customHeight="1">
      <c r="A20" s="147"/>
      <c r="B20" s="147" t="s">
        <v>23</v>
      </c>
      <c r="C20" s="187">
        <f t="shared" ref="C20:J20" si="19">SUM(C17:C19)</f>
        <v>0</v>
      </c>
      <c r="D20" s="187">
        <f t="shared" si="19"/>
        <v>0</v>
      </c>
      <c r="E20" s="187">
        <f t="shared" si="19"/>
        <v>0</v>
      </c>
      <c r="F20" s="187">
        <f t="shared" si="19"/>
        <v>0</v>
      </c>
      <c r="G20" s="187">
        <f t="shared" si="19"/>
        <v>0</v>
      </c>
      <c r="H20" s="187">
        <f t="shared" si="19"/>
        <v>0</v>
      </c>
      <c r="I20" s="187">
        <f t="shared" si="19"/>
        <v>0</v>
      </c>
      <c r="J20" s="187">
        <f t="shared" si="19"/>
        <v>0</v>
      </c>
      <c r="K20" s="188">
        <f>+E20-SUM(F20:J20)</f>
        <v>0</v>
      </c>
    </row>
    <row r="21" spans="1:11" ht="15.75" customHeight="1"/>
    <row r="23" spans="1:11">
      <c r="B23" s="145" t="s">
        <v>87</v>
      </c>
    </row>
    <row r="24" spans="1:11" ht="9" customHeight="1"/>
    <row r="26" spans="1:11" ht="15.75" customHeight="1">
      <c r="B26" s="156"/>
      <c r="C26" s="532" t="str">
        <f>+C15</f>
        <v>平成22年1月</v>
      </c>
      <c r="K26" s="146" t="str">
        <f>+K8</f>
        <v>会社名</v>
      </c>
    </row>
    <row r="27" spans="1:11" ht="15.75" customHeight="1">
      <c r="A27" s="643" t="str">
        <f>+A10</f>
        <v>A</v>
      </c>
      <c r="B27" s="639" t="str">
        <f>+B10</f>
        <v>a</v>
      </c>
      <c r="C27" s="153" t="str">
        <f>+C9</f>
        <v>賞　与</v>
      </c>
      <c r="D27" s="153" t="str">
        <f>+D9</f>
        <v>諸手当</v>
      </c>
      <c r="E27" s="153" t="str">
        <f t="shared" ref="E27:K28" si="20">+E9</f>
        <v>支給金額</v>
      </c>
      <c r="F27" s="153" t="str">
        <f t="shared" si="20"/>
        <v>健康保険</v>
      </c>
      <c r="G27" s="153" t="str">
        <f t="shared" si="20"/>
        <v>厚生年金</v>
      </c>
      <c r="H27" s="153" t="str">
        <f t="shared" si="20"/>
        <v>所得税</v>
      </c>
      <c r="I27" s="153">
        <f t="shared" si="20"/>
        <v>0</v>
      </c>
      <c r="J27" s="153">
        <f t="shared" si="20"/>
        <v>0</v>
      </c>
      <c r="K27" s="153" t="str">
        <f t="shared" si="20"/>
        <v>支給金額</v>
      </c>
    </row>
    <row r="28" spans="1:11" ht="15.75" customHeight="1">
      <c r="A28" s="643"/>
      <c r="B28" s="640"/>
      <c r="C28" s="188">
        <f>+C10</f>
        <v>0</v>
      </c>
      <c r="D28" s="188">
        <f>+D10</f>
        <v>0</v>
      </c>
      <c r="E28" s="188">
        <f t="shared" si="20"/>
        <v>0</v>
      </c>
      <c r="F28" s="188">
        <f t="shared" si="20"/>
        <v>0</v>
      </c>
      <c r="G28" s="188">
        <f t="shared" si="20"/>
        <v>0</v>
      </c>
      <c r="H28" s="188">
        <f t="shared" si="20"/>
        <v>0</v>
      </c>
      <c r="I28" s="188">
        <f t="shared" si="20"/>
        <v>0</v>
      </c>
      <c r="J28" s="188">
        <f t="shared" si="20"/>
        <v>0</v>
      </c>
      <c r="K28" s="188">
        <f t="shared" si="20"/>
        <v>0</v>
      </c>
    </row>
    <row r="29" spans="1:11" ht="15.75" customHeight="1">
      <c r="B29" s="156"/>
    </row>
    <row r="30" spans="1:11" ht="15.75" customHeight="1">
      <c r="B30" s="156"/>
    </row>
    <row r="31" spans="1:11" ht="15.75" customHeight="1">
      <c r="B31" s="156"/>
    </row>
    <row r="32" spans="1:11" ht="15.75" customHeight="1">
      <c r="B32" s="156"/>
      <c r="C32" s="532" t="str">
        <f>+C26</f>
        <v>平成22年1月</v>
      </c>
      <c r="K32" s="146" t="str">
        <f>+K26</f>
        <v>会社名</v>
      </c>
    </row>
    <row r="33" spans="1:11" ht="15.75" customHeight="1">
      <c r="A33" s="643" t="str">
        <f>+A11</f>
        <v>B</v>
      </c>
      <c r="B33" s="639" t="str">
        <f>+B11</f>
        <v>ｂ</v>
      </c>
      <c r="C33" s="153" t="str">
        <f>+C9</f>
        <v>賞　与</v>
      </c>
      <c r="D33" s="153" t="str">
        <f>+D9</f>
        <v>諸手当</v>
      </c>
      <c r="E33" s="153" t="str">
        <f t="shared" ref="E33:K33" si="21">+E9</f>
        <v>支給金額</v>
      </c>
      <c r="F33" s="153" t="str">
        <f t="shared" si="21"/>
        <v>健康保険</v>
      </c>
      <c r="G33" s="153" t="str">
        <f t="shared" si="21"/>
        <v>厚生年金</v>
      </c>
      <c r="H33" s="153" t="str">
        <f t="shared" si="21"/>
        <v>所得税</v>
      </c>
      <c r="I33" s="153">
        <f t="shared" si="21"/>
        <v>0</v>
      </c>
      <c r="J33" s="153">
        <f t="shared" si="21"/>
        <v>0</v>
      </c>
      <c r="K33" s="153" t="str">
        <f t="shared" si="21"/>
        <v>支給金額</v>
      </c>
    </row>
    <row r="34" spans="1:11" ht="15.75" customHeight="1">
      <c r="A34" s="643"/>
      <c r="B34" s="640"/>
      <c r="C34" s="252">
        <f>+C11</f>
        <v>0</v>
      </c>
      <c r="D34" s="252">
        <f t="shared" ref="D34:K34" si="22">+D11</f>
        <v>0</v>
      </c>
      <c r="E34" s="252">
        <f t="shared" si="22"/>
        <v>0</v>
      </c>
      <c r="F34" s="252">
        <f t="shared" si="22"/>
        <v>0</v>
      </c>
      <c r="G34" s="252">
        <f t="shared" si="22"/>
        <v>0</v>
      </c>
      <c r="H34" s="252">
        <f t="shared" si="22"/>
        <v>0</v>
      </c>
      <c r="I34" s="252">
        <f t="shared" si="22"/>
        <v>0</v>
      </c>
      <c r="J34" s="252">
        <f t="shared" si="22"/>
        <v>0</v>
      </c>
      <c r="K34" s="252">
        <f t="shared" si="22"/>
        <v>0</v>
      </c>
    </row>
    <row r="35" spans="1:11" ht="15.75" customHeight="1">
      <c r="B35" s="156"/>
    </row>
    <row r="36" spans="1:11" ht="15.75" customHeight="1">
      <c r="B36" s="156"/>
    </row>
    <row r="37" spans="1:11" ht="15.75" customHeight="1">
      <c r="B37" s="156"/>
    </row>
    <row r="38" spans="1:11" ht="15.75" customHeight="1">
      <c r="B38" s="156"/>
      <c r="C38" s="532" t="str">
        <f>+C32</f>
        <v>平成22年1月</v>
      </c>
      <c r="K38" s="146" t="str">
        <f>+K32</f>
        <v>会社名</v>
      </c>
    </row>
    <row r="39" spans="1:11" ht="15.75" customHeight="1">
      <c r="A39" s="632"/>
      <c r="B39" s="630">
        <f>+B12</f>
        <v>0</v>
      </c>
      <c r="C39" s="153" t="str">
        <f>+C33</f>
        <v>賞　与</v>
      </c>
      <c r="D39" s="153" t="str">
        <f>+D33</f>
        <v>諸手当</v>
      </c>
      <c r="E39" s="153" t="str">
        <f t="shared" ref="E39:K39" si="23">+E33</f>
        <v>支給金額</v>
      </c>
      <c r="F39" s="153" t="str">
        <f t="shared" si="23"/>
        <v>健康保険</v>
      </c>
      <c r="G39" s="153" t="str">
        <f t="shared" si="23"/>
        <v>厚生年金</v>
      </c>
      <c r="H39" s="153" t="str">
        <f t="shared" si="23"/>
        <v>所得税</v>
      </c>
      <c r="I39" s="153">
        <f t="shared" si="23"/>
        <v>0</v>
      </c>
      <c r="J39" s="153">
        <f t="shared" si="23"/>
        <v>0</v>
      </c>
      <c r="K39" s="153" t="str">
        <f t="shared" si="23"/>
        <v>支給金額</v>
      </c>
    </row>
    <row r="40" spans="1:11" ht="15.75" customHeight="1">
      <c r="A40" s="632"/>
      <c r="B40" s="631"/>
      <c r="C40" s="188">
        <f>+C12</f>
        <v>0</v>
      </c>
      <c r="D40" s="188">
        <f>+D12</f>
        <v>0</v>
      </c>
      <c r="E40" s="188">
        <f t="shared" ref="E40:K40" si="24">+E12</f>
        <v>0</v>
      </c>
      <c r="F40" s="188">
        <f t="shared" si="24"/>
        <v>0</v>
      </c>
      <c r="G40" s="188">
        <f t="shared" si="24"/>
        <v>0</v>
      </c>
      <c r="H40" s="188">
        <f t="shared" si="24"/>
        <v>0</v>
      </c>
      <c r="I40" s="188">
        <f t="shared" si="24"/>
        <v>0</v>
      </c>
      <c r="J40" s="188">
        <f t="shared" si="24"/>
        <v>0</v>
      </c>
      <c r="K40" s="188">
        <f t="shared" si="24"/>
        <v>0</v>
      </c>
    </row>
    <row r="41" spans="1:11" ht="15.75" customHeight="1">
      <c r="B41" s="156"/>
    </row>
    <row r="42" spans="1:11" ht="15.75" customHeight="1">
      <c r="B42" s="156"/>
    </row>
    <row r="43" spans="1:11" ht="15.75" customHeight="1">
      <c r="B43" s="156"/>
    </row>
    <row r="44" spans="1:11" ht="15.75" customHeight="1">
      <c r="B44" s="156"/>
      <c r="C44" s="533" t="str">
        <f>+C38</f>
        <v>平成22年1月</v>
      </c>
      <c r="K44" s="146" t="str">
        <f>+K38</f>
        <v>会社名</v>
      </c>
    </row>
    <row r="45" spans="1:11" ht="15.75" customHeight="1">
      <c r="A45" s="633" t="str">
        <f>+A17</f>
        <v>あ</v>
      </c>
      <c r="B45" s="639" t="str">
        <f>+B17</f>
        <v>あ</v>
      </c>
      <c r="C45" s="153" t="str">
        <f>+C39</f>
        <v>賞　与</v>
      </c>
      <c r="D45" s="153" t="str">
        <f>+D39</f>
        <v>諸手当</v>
      </c>
      <c r="E45" s="153" t="str">
        <f t="shared" ref="E45:K45" si="25">+E39</f>
        <v>支給金額</v>
      </c>
      <c r="F45" s="153" t="str">
        <f t="shared" si="25"/>
        <v>健康保険</v>
      </c>
      <c r="G45" s="153" t="str">
        <f t="shared" si="25"/>
        <v>厚生年金</v>
      </c>
      <c r="H45" s="153" t="str">
        <f t="shared" si="25"/>
        <v>所得税</v>
      </c>
      <c r="I45" s="153">
        <f t="shared" si="25"/>
        <v>0</v>
      </c>
      <c r="J45" s="153">
        <f t="shared" si="25"/>
        <v>0</v>
      </c>
      <c r="K45" s="153" t="str">
        <f t="shared" si="25"/>
        <v>支給金額</v>
      </c>
    </row>
    <row r="46" spans="1:11" ht="15.75" customHeight="1">
      <c r="A46" s="633"/>
      <c r="B46" s="640"/>
      <c r="C46" s="188">
        <f>+C17</f>
        <v>0</v>
      </c>
      <c r="D46" s="188">
        <f>+D17</f>
        <v>0</v>
      </c>
      <c r="E46" s="188">
        <f t="shared" ref="E46:K46" si="26">+E17</f>
        <v>0</v>
      </c>
      <c r="F46" s="188">
        <f t="shared" si="26"/>
        <v>0</v>
      </c>
      <c r="G46" s="188">
        <f t="shared" si="26"/>
        <v>0</v>
      </c>
      <c r="H46" s="188">
        <f t="shared" si="26"/>
        <v>0</v>
      </c>
      <c r="I46" s="188">
        <f t="shared" si="26"/>
        <v>0</v>
      </c>
      <c r="J46" s="188">
        <f t="shared" si="26"/>
        <v>0</v>
      </c>
      <c r="K46" s="188">
        <f t="shared" si="26"/>
        <v>0</v>
      </c>
    </row>
    <row r="47" spans="1:11" ht="15.75" customHeight="1">
      <c r="B47" s="156"/>
    </row>
    <row r="48" spans="1:11" ht="15.75" customHeight="1">
      <c r="B48" s="156"/>
    </row>
    <row r="49" spans="1:11" ht="15.75" customHeight="1">
      <c r="B49" s="156"/>
    </row>
    <row r="50" spans="1:11" ht="15.75" customHeight="1">
      <c r="B50" s="156"/>
      <c r="C50" s="533" t="str">
        <f>+C44</f>
        <v>平成22年1月</v>
      </c>
      <c r="K50" s="146" t="str">
        <f>+K44</f>
        <v>会社名</v>
      </c>
    </row>
    <row r="51" spans="1:11" ht="15.75" customHeight="1">
      <c r="A51" s="634" t="str">
        <f>+A18</f>
        <v>い</v>
      </c>
      <c r="B51" s="639" t="str">
        <f>+B18</f>
        <v>い</v>
      </c>
      <c r="C51" s="153" t="str">
        <f>+C45</f>
        <v>賞　与</v>
      </c>
      <c r="D51" s="153" t="str">
        <f>+D45</f>
        <v>諸手当</v>
      </c>
      <c r="E51" s="153" t="str">
        <f t="shared" ref="E51:K51" si="27">+E45</f>
        <v>支給金額</v>
      </c>
      <c r="F51" s="153" t="str">
        <f t="shared" si="27"/>
        <v>健康保険</v>
      </c>
      <c r="G51" s="153" t="str">
        <f t="shared" si="27"/>
        <v>厚生年金</v>
      </c>
      <c r="H51" s="153" t="str">
        <f t="shared" si="27"/>
        <v>所得税</v>
      </c>
      <c r="I51" s="153">
        <f t="shared" si="27"/>
        <v>0</v>
      </c>
      <c r="J51" s="153">
        <f t="shared" si="27"/>
        <v>0</v>
      </c>
      <c r="K51" s="153" t="str">
        <f t="shared" si="27"/>
        <v>支給金額</v>
      </c>
    </row>
    <row r="52" spans="1:11" ht="15.75" customHeight="1">
      <c r="A52" s="634"/>
      <c r="B52" s="640"/>
      <c r="C52" s="188">
        <f>+C18</f>
        <v>0</v>
      </c>
      <c r="D52" s="188">
        <f>+D18</f>
        <v>0</v>
      </c>
      <c r="E52" s="188">
        <f t="shared" ref="E52:K52" si="28">+E18</f>
        <v>0</v>
      </c>
      <c r="F52" s="188">
        <f t="shared" si="28"/>
        <v>0</v>
      </c>
      <c r="G52" s="188">
        <f t="shared" si="28"/>
        <v>0</v>
      </c>
      <c r="H52" s="188">
        <f t="shared" si="28"/>
        <v>0</v>
      </c>
      <c r="I52" s="188">
        <f t="shared" si="28"/>
        <v>0</v>
      </c>
      <c r="J52" s="188">
        <f t="shared" si="28"/>
        <v>0</v>
      </c>
      <c r="K52" s="188">
        <f t="shared" si="28"/>
        <v>0</v>
      </c>
    </row>
    <row r="53" spans="1:11" ht="15.75" customHeight="1">
      <c r="B53" s="156"/>
    </row>
    <row r="54" spans="1:11" ht="15.75" customHeight="1">
      <c r="B54" s="156"/>
    </row>
    <row r="55" spans="1:11" ht="15.75" customHeight="1">
      <c r="B55" s="156"/>
    </row>
    <row r="56" spans="1:11" ht="15.75" customHeight="1">
      <c r="B56" s="156"/>
      <c r="C56" s="533" t="str">
        <f>+C50</f>
        <v>平成22年1月</v>
      </c>
      <c r="K56" s="146" t="str">
        <f>+K50</f>
        <v>会社名</v>
      </c>
    </row>
    <row r="57" spans="1:11" ht="15.75" customHeight="1">
      <c r="A57" s="635"/>
      <c r="B57" s="628"/>
      <c r="C57" s="153" t="str">
        <f>+C51</f>
        <v>賞　与</v>
      </c>
      <c r="D57" s="153" t="str">
        <f>+D51</f>
        <v>諸手当</v>
      </c>
      <c r="E57" s="153" t="str">
        <f t="shared" ref="E57:K57" si="29">+E51</f>
        <v>支給金額</v>
      </c>
      <c r="F57" s="153" t="str">
        <f t="shared" si="29"/>
        <v>健康保険</v>
      </c>
      <c r="G57" s="153" t="str">
        <f t="shared" si="29"/>
        <v>厚生年金</v>
      </c>
      <c r="H57" s="153" t="str">
        <f t="shared" si="29"/>
        <v>所得税</v>
      </c>
      <c r="I57" s="153">
        <f t="shared" si="29"/>
        <v>0</v>
      </c>
      <c r="J57" s="153">
        <f t="shared" si="29"/>
        <v>0</v>
      </c>
      <c r="K57" s="153" t="str">
        <f t="shared" si="29"/>
        <v>支給金額</v>
      </c>
    </row>
    <row r="58" spans="1:11" ht="15.75" customHeight="1">
      <c r="A58" s="635"/>
      <c r="B58" s="629"/>
      <c r="C58" s="252"/>
      <c r="D58" s="252"/>
      <c r="E58" s="252"/>
      <c r="F58" s="252"/>
      <c r="G58" s="252"/>
      <c r="H58" s="252"/>
      <c r="I58" s="252"/>
      <c r="J58" s="252"/>
      <c r="K58" s="252"/>
    </row>
    <row r="59" spans="1:11" ht="15.75" customHeight="1">
      <c r="B59" s="156"/>
    </row>
    <row r="60" spans="1:11" ht="15.75" customHeight="1">
      <c r="B60" s="156"/>
    </row>
    <row r="61" spans="1:11" ht="15.75" customHeight="1"/>
    <row r="62" spans="1:11" ht="15.75" customHeight="1"/>
    <row r="63" spans="1:11" ht="15.75" customHeight="1"/>
    <row r="64" spans="1:11" ht="15.75" customHeight="1"/>
    <row r="67" spans="2:6">
      <c r="B67" s="154"/>
      <c r="C67" s="154"/>
      <c r="D67" s="154"/>
      <c r="E67" s="155"/>
      <c r="F67" s="154"/>
    </row>
    <row r="68" spans="2:6">
      <c r="B68" s="154"/>
      <c r="C68" s="154"/>
      <c r="D68" s="154"/>
      <c r="E68" s="154"/>
      <c r="F68" s="154"/>
    </row>
    <row r="69" spans="2:6">
      <c r="B69" s="154"/>
      <c r="C69" s="154"/>
      <c r="D69" s="154"/>
      <c r="E69" s="154"/>
      <c r="F69" s="154"/>
    </row>
    <row r="70" spans="2:6">
      <c r="B70" s="154"/>
      <c r="C70" s="154"/>
      <c r="D70" s="154"/>
      <c r="E70" s="154"/>
      <c r="F70" s="154"/>
    </row>
    <row r="71" spans="2:6">
      <c r="B71" s="154"/>
      <c r="C71" s="154"/>
      <c r="D71" s="154"/>
      <c r="E71" s="154"/>
      <c r="F71" s="154"/>
    </row>
    <row r="72" spans="2:6">
      <c r="B72" s="154"/>
      <c r="C72" s="154"/>
      <c r="D72" s="154"/>
      <c r="E72" s="154"/>
      <c r="F72" s="154"/>
    </row>
    <row r="73" spans="2:6">
      <c r="B73" s="154"/>
      <c r="C73" s="154"/>
      <c r="D73" s="154"/>
      <c r="E73" s="154"/>
      <c r="F73" s="154"/>
    </row>
    <row r="74" spans="2:6">
      <c r="B74" s="154"/>
      <c r="C74" s="154"/>
      <c r="D74" s="154"/>
      <c r="E74" s="154"/>
      <c r="F74" s="154"/>
    </row>
    <row r="75" spans="2:6">
      <c r="B75" s="154"/>
      <c r="C75" s="154"/>
      <c r="D75" s="154"/>
      <c r="E75" s="154"/>
      <c r="F75" s="154"/>
    </row>
    <row r="76" spans="2:6">
      <c r="B76" s="154"/>
      <c r="C76" s="154"/>
      <c r="D76" s="154"/>
      <c r="E76" s="154"/>
      <c r="F76" s="154"/>
    </row>
    <row r="77" spans="2:6">
      <c r="B77" s="154"/>
      <c r="C77" s="154"/>
      <c r="D77" s="154"/>
      <c r="E77" s="154"/>
      <c r="F77" s="154"/>
    </row>
    <row r="78" spans="2:6">
      <c r="B78" s="154"/>
      <c r="C78" s="154"/>
      <c r="D78" s="154"/>
      <c r="E78" s="154"/>
      <c r="F78" s="154"/>
    </row>
    <row r="79" spans="2:6">
      <c r="B79" s="154"/>
      <c r="C79" s="154"/>
      <c r="D79" s="154"/>
      <c r="E79" s="154"/>
      <c r="F79" s="154"/>
    </row>
    <row r="80" spans="2:6">
      <c r="B80" s="154"/>
      <c r="C80" s="154"/>
      <c r="D80" s="154"/>
      <c r="E80" s="154"/>
      <c r="F80" s="154"/>
    </row>
    <row r="81" spans="2:6">
      <c r="B81" s="154"/>
      <c r="C81" s="154"/>
      <c r="D81" s="154"/>
      <c r="E81" s="154"/>
      <c r="F81" s="154"/>
    </row>
    <row r="82" spans="2:6">
      <c r="F82" s="154"/>
    </row>
  </sheetData>
  <sheetProtection password="CE28" sheet="1"/>
  <mergeCells count="16">
    <mergeCell ref="D3:E3"/>
    <mergeCell ref="A4:B4"/>
    <mergeCell ref="B45:B46"/>
    <mergeCell ref="B51:B52"/>
    <mergeCell ref="C8:E8"/>
    <mergeCell ref="C15:E15"/>
    <mergeCell ref="A27:A28"/>
    <mergeCell ref="A33:A34"/>
    <mergeCell ref="B33:B34"/>
    <mergeCell ref="B27:B28"/>
    <mergeCell ref="B57:B58"/>
    <mergeCell ref="B39:B40"/>
    <mergeCell ref="A39:A40"/>
    <mergeCell ref="A45:A46"/>
    <mergeCell ref="A51:A52"/>
    <mergeCell ref="A57:A58"/>
  </mergeCells>
  <phoneticPr fontId="3"/>
  <hyperlinks>
    <hyperlink ref="A17" location="賞与!A50" display="あ"/>
    <hyperlink ref="A45:A46" location="賞与!A1" display="賞与!A1"/>
  </hyperlinks>
  <pageMargins left="1.03" right="0.54" top="0.19" bottom="0.14000000000000001" header="0.18" footer="0.24"/>
  <pageSetup paperSize="9" orientation="landscape" horizontalDpi="360"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11"/>
  </sheetPr>
  <dimension ref="A1:N25"/>
  <sheetViews>
    <sheetView workbookViewId="0">
      <selection activeCell="C10" sqref="C10"/>
    </sheetView>
  </sheetViews>
  <sheetFormatPr defaultRowHeight="13.5"/>
  <cols>
    <col min="1" max="1" width="3.125" style="22" customWidth="1"/>
    <col min="2" max="2" width="10.5" style="22" customWidth="1"/>
    <col min="3" max="3" width="11.625" style="22" customWidth="1"/>
    <col min="4" max="4" width="9.75" style="22" customWidth="1"/>
    <col min="5" max="5" width="3.5" style="22" customWidth="1"/>
    <col min="6" max="6" width="9.375" style="22" customWidth="1"/>
    <col min="7" max="7" width="11.625" style="22" customWidth="1"/>
    <col min="8" max="8" width="9.625" style="22" customWidth="1"/>
    <col min="9" max="9" width="3.625" style="22" customWidth="1"/>
    <col min="10" max="10" width="10" style="22" customWidth="1"/>
    <col min="11" max="11" width="11.375" style="22" customWidth="1"/>
    <col min="12" max="12" width="0.875" style="22" customWidth="1"/>
    <col min="13" max="16384" width="9" style="22"/>
  </cols>
  <sheetData>
    <row r="1" spans="1:14" ht="12" customHeight="1">
      <c r="B1" s="223" t="str">
        <f>"平成"&amp;集計元帳!B2-1988&amp;"年"&amp;集計元帳!$C$2&amp;"月"</f>
        <v>平成22年1月</v>
      </c>
      <c r="N1" s="223"/>
    </row>
    <row r="2" spans="1:14" s="32" customFormat="1" ht="18.75" customHeight="1">
      <c r="A2" s="29"/>
      <c r="B2" s="30" t="s">
        <v>10</v>
      </c>
      <c r="C2" s="29"/>
      <c r="D2" s="31"/>
      <c r="E2" s="29"/>
      <c r="F2" s="30" t="s">
        <v>10</v>
      </c>
      <c r="G2" s="29"/>
      <c r="H2" s="31"/>
      <c r="I2" s="29"/>
      <c r="J2" s="30" t="s">
        <v>10</v>
      </c>
      <c r="K2" s="29"/>
    </row>
    <row r="3" spans="1:14" s="225" customFormat="1" ht="13.5" customHeight="1">
      <c r="A3" s="222"/>
      <c r="C3" s="301" t="str">
        <f>+$B$1&amp;+IF(☆Start!$V$18=1,"    振込","")</f>
        <v>平成22年1月</v>
      </c>
      <c r="D3" s="224"/>
      <c r="E3" s="222"/>
      <c r="F3" s="222"/>
      <c r="G3" s="301" t="str">
        <f>+$B$1&amp;+IF(☆Start!$V$19=1,"    振込","")</f>
        <v>平成22年1月</v>
      </c>
      <c r="H3" s="224"/>
      <c r="I3" s="222"/>
      <c r="J3" s="222"/>
      <c r="K3" s="301" t="str">
        <f>+$B$1&amp;+IF(☆Start!$V$20=1,"    Transfer","")</f>
        <v>平成22年1月</v>
      </c>
    </row>
    <row r="4" spans="1:14" s="32" customFormat="1" ht="18" customHeight="1">
      <c r="A4" s="33" t="s">
        <v>30</v>
      </c>
      <c r="B4" s="644" t="str">
        <f>+集計元帳!J4</f>
        <v>あ</v>
      </c>
      <c r="C4" s="645"/>
      <c r="D4" s="34"/>
      <c r="E4" s="33" t="s">
        <v>31</v>
      </c>
      <c r="F4" s="646" t="str">
        <f>+集計元帳!K4</f>
        <v>い</v>
      </c>
      <c r="G4" s="646"/>
      <c r="H4" s="34"/>
      <c r="I4" s="33" t="s">
        <v>32</v>
      </c>
      <c r="J4" s="647">
        <f>+集計元帳!L4</f>
        <v>0</v>
      </c>
      <c r="K4" s="647"/>
    </row>
    <row r="5" spans="1:14" s="32" customFormat="1">
      <c r="A5" s="648" t="s">
        <v>27</v>
      </c>
      <c r="B5" s="35" t="str">
        <f>+集計元帳!H5</f>
        <v>給   料</v>
      </c>
      <c r="C5" s="36">
        <f>+集計元帳!J5</f>
        <v>0</v>
      </c>
      <c r="D5" s="34"/>
      <c r="E5" s="648" t="s">
        <v>27</v>
      </c>
      <c r="F5" s="35" t="str">
        <f>+B5</f>
        <v>給   料</v>
      </c>
      <c r="G5" s="36">
        <f>+集計元帳!K5</f>
        <v>0</v>
      </c>
      <c r="H5" s="34"/>
      <c r="I5" s="648" t="s">
        <v>27</v>
      </c>
      <c r="J5" s="35" t="str">
        <f>+F5</f>
        <v>給   料</v>
      </c>
      <c r="K5" s="36">
        <f>+集計元帳!L5</f>
        <v>0</v>
      </c>
    </row>
    <row r="6" spans="1:14" s="32" customFormat="1">
      <c r="A6" s="648"/>
      <c r="B6" s="35" t="str">
        <f>+集計元帳!H6</f>
        <v>家族手当</v>
      </c>
      <c r="C6" s="36">
        <f>+集計元帳!J6</f>
        <v>0</v>
      </c>
      <c r="D6" s="34"/>
      <c r="E6" s="648"/>
      <c r="F6" s="35" t="str">
        <f t="shared" ref="F6:F22" si="0">+B6</f>
        <v>家族手当</v>
      </c>
      <c r="G6" s="36">
        <f>+集計元帳!K6</f>
        <v>0</v>
      </c>
      <c r="H6" s="34"/>
      <c r="I6" s="648"/>
      <c r="J6" s="35" t="str">
        <f t="shared" ref="J6:J22" si="1">+F6</f>
        <v>家族手当</v>
      </c>
      <c r="K6" s="36">
        <f>+集計元帳!L6</f>
        <v>0</v>
      </c>
    </row>
    <row r="7" spans="1:14" s="32" customFormat="1">
      <c r="A7" s="648"/>
      <c r="B7" s="35" t="str">
        <f>+集計元帳!H7</f>
        <v>皆勤手当</v>
      </c>
      <c r="C7" s="36">
        <f>+集計元帳!J7</f>
        <v>0</v>
      </c>
      <c r="D7" s="34"/>
      <c r="E7" s="648"/>
      <c r="F7" s="35" t="str">
        <f t="shared" si="0"/>
        <v>皆勤手当</v>
      </c>
      <c r="G7" s="36">
        <f>+集計元帳!K7</f>
        <v>0</v>
      </c>
      <c r="H7" s="34"/>
      <c r="I7" s="648"/>
      <c r="J7" s="35" t="str">
        <f t="shared" si="1"/>
        <v>皆勤手当</v>
      </c>
      <c r="K7" s="36">
        <f>+集計元帳!L7</f>
        <v>0</v>
      </c>
    </row>
    <row r="8" spans="1:14" s="32" customFormat="1">
      <c r="A8" s="648"/>
      <c r="B8" s="35">
        <f>+集計元帳!H8</f>
        <v>0</v>
      </c>
      <c r="C8" s="36">
        <f>+集計元帳!J8</f>
        <v>0</v>
      </c>
      <c r="D8" s="34"/>
      <c r="E8" s="648"/>
      <c r="F8" s="35">
        <f t="shared" si="0"/>
        <v>0</v>
      </c>
      <c r="G8" s="36">
        <f>+集計元帳!K8</f>
        <v>0</v>
      </c>
      <c r="H8" s="34"/>
      <c r="I8" s="648"/>
      <c r="J8" s="35">
        <f t="shared" si="1"/>
        <v>0</v>
      </c>
      <c r="K8" s="36">
        <f>+集計元帳!L8</f>
        <v>0</v>
      </c>
    </row>
    <row r="9" spans="1:14" s="32" customFormat="1">
      <c r="A9" s="648"/>
      <c r="B9" s="35">
        <f>+集計元帳!H9</f>
        <v>0</v>
      </c>
      <c r="C9" s="36">
        <f>+集計元帳!J9</f>
        <v>0</v>
      </c>
      <c r="D9" s="34"/>
      <c r="E9" s="648"/>
      <c r="F9" s="35">
        <f t="shared" si="0"/>
        <v>0</v>
      </c>
      <c r="G9" s="36">
        <f>+集計元帳!K9</f>
        <v>0</v>
      </c>
      <c r="H9" s="34"/>
      <c r="I9" s="648"/>
      <c r="J9" s="35">
        <f t="shared" si="1"/>
        <v>0</v>
      </c>
      <c r="K9" s="36">
        <f>+集計元帳!L9</f>
        <v>0</v>
      </c>
    </row>
    <row r="10" spans="1:14" s="32" customFormat="1">
      <c r="A10" s="648"/>
      <c r="B10" s="35">
        <f>+集計元帳!H10</f>
        <v>0</v>
      </c>
      <c r="C10" s="36">
        <f>+集計元帳!J10</f>
        <v>0</v>
      </c>
      <c r="D10" s="34"/>
      <c r="E10" s="648"/>
      <c r="F10" s="35">
        <f t="shared" si="0"/>
        <v>0</v>
      </c>
      <c r="G10" s="36">
        <f>+集計元帳!K10</f>
        <v>0</v>
      </c>
      <c r="H10" s="34"/>
      <c r="I10" s="648"/>
      <c r="J10" s="35">
        <f t="shared" si="1"/>
        <v>0</v>
      </c>
      <c r="K10" s="36">
        <f>+集計元帳!L10</f>
        <v>0</v>
      </c>
    </row>
    <row r="11" spans="1:14" s="32" customFormat="1">
      <c r="A11" s="648"/>
      <c r="B11" s="45" t="str">
        <f>+集計元帳!H11</f>
        <v>小　計</v>
      </c>
      <c r="C11" s="36">
        <f>+集計元帳!J11</f>
        <v>0</v>
      </c>
      <c r="D11" s="34"/>
      <c r="E11" s="648"/>
      <c r="F11" s="45" t="str">
        <f t="shared" si="0"/>
        <v>小　計</v>
      </c>
      <c r="G11" s="36">
        <f>+集計元帳!K11</f>
        <v>0</v>
      </c>
      <c r="H11" s="34"/>
      <c r="I11" s="648"/>
      <c r="J11" s="35" t="str">
        <f t="shared" si="1"/>
        <v>小　計</v>
      </c>
      <c r="K11" s="36">
        <f>+集計元帳!L11</f>
        <v>0</v>
      </c>
    </row>
    <row r="12" spans="1:14" s="32" customFormat="1">
      <c r="A12" s="648"/>
      <c r="B12" s="35" t="str">
        <f>+集計元帳!H12</f>
        <v>交通費</v>
      </c>
      <c r="C12" s="36">
        <f>+集計元帳!J12</f>
        <v>0</v>
      </c>
      <c r="D12" s="34"/>
      <c r="E12" s="648"/>
      <c r="F12" s="35" t="str">
        <f t="shared" si="0"/>
        <v>交通費</v>
      </c>
      <c r="G12" s="36">
        <f>+集計元帳!K12</f>
        <v>0</v>
      </c>
      <c r="H12" s="34"/>
      <c r="I12" s="648"/>
      <c r="J12" s="35" t="str">
        <f t="shared" si="1"/>
        <v>交通費</v>
      </c>
      <c r="K12" s="36">
        <f>+集計元帳!L12</f>
        <v>0</v>
      </c>
    </row>
    <row r="13" spans="1:14" s="32" customFormat="1">
      <c r="A13" s="648"/>
      <c r="B13" s="45" t="str">
        <f>+集計元帳!H13</f>
        <v>合　計</v>
      </c>
      <c r="C13" s="36">
        <f>+集計元帳!J13</f>
        <v>0</v>
      </c>
      <c r="D13" s="34"/>
      <c r="E13" s="648"/>
      <c r="F13" s="45" t="str">
        <f t="shared" si="0"/>
        <v>合　計</v>
      </c>
      <c r="G13" s="36">
        <f>+集計元帳!K13</f>
        <v>0</v>
      </c>
      <c r="H13" s="34"/>
      <c r="I13" s="648"/>
      <c r="J13" s="45" t="str">
        <f t="shared" si="1"/>
        <v>合　計</v>
      </c>
      <c r="K13" s="36">
        <f>+集計元帳!L13</f>
        <v>0</v>
      </c>
    </row>
    <row r="14" spans="1:14" s="32" customFormat="1">
      <c r="A14" s="648" t="s">
        <v>26</v>
      </c>
      <c r="B14" s="35" t="str">
        <f>+集計元帳!H14</f>
        <v>健康保険</v>
      </c>
      <c r="C14" s="36">
        <f>+集計元帳!J14</f>
        <v>0</v>
      </c>
      <c r="D14" s="34"/>
      <c r="E14" s="648" t="s">
        <v>26</v>
      </c>
      <c r="F14" s="35" t="str">
        <f t="shared" si="0"/>
        <v>健康保険</v>
      </c>
      <c r="G14" s="36">
        <f>+集計元帳!K14</f>
        <v>0</v>
      </c>
      <c r="H14" s="34"/>
      <c r="I14" s="648" t="s">
        <v>26</v>
      </c>
      <c r="J14" s="35" t="str">
        <f t="shared" si="1"/>
        <v>健康保険</v>
      </c>
      <c r="K14" s="36">
        <f>+集計元帳!L14</f>
        <v>0</v>
      </c>
    </row>
    <row r="15" spans="1:14" s="32" customFormat="1">
      <c r="A15" s="648"/>
      <c r="B15" s="35" t="str">
        <f>+集計元帳!H15</f>
        <v>厚生年金</v>
      </c>
      <c r="C15" s="36">
        <f>+集計元帳!J15</f>
        <v>0</v>
      </c>
      <c r="D15" s="34"/>
      <c r="E15" s="648"/>
      <c r="F15" s="35" t="str">
        <f t="shared" si="0"/>
        <v>厚生年金</v>
      </c>
      <c r="G15" s="36">
        <f>+集計元帳!K15</f>
        <v>0</v>
      </c>
      <c r="H15" s="34"/>
      <c r="I15" s="648"/>
      <c r="J15" s="35" t="str">
        <f t="shared" si="1"/>
        <v>厚生年金</v>
      </c>
      <c r="K15" s="36">
        <f>+集計元帳!L15</f>
        <v>0</v>
      </c>
    </row>
    <row r="16" spans="1:14" s="32" customFormat="1">
      <c r="A16" s="648"/>
      <c r="B16" s="35" t="str">
        <f>+集計元帳!H16</f>
        <v>雇用保険</v>
      </c>
      <c r="C16" s="36">
        <f>+集計元帳!J16</f>
        <v>0</v>
      </c>
      <c r="D16" s="34"/>
      <c r="E16" s="648"/>
      <c r="F16" s="35" t="str">
        <f t="shared" si="0"/>
        <v>雇用保険</v>
      </c>
      <c r="G16" s="36">
        <f>+集計元帳!K16</f>
        <v>0</v>
      </c>
      <c r="H16" s="34"/>
      <c r="I16" s="648"/>
      <c r="J16" s="35" t="str">
        <f t="shared" si="1"/>
        <v>雇用保険</v>
      </c>
      <c r="K16" s="36">
        <f>+集計元帳!L16</f>
        <v>0</v>
      </c>
    </row>
    <row r="17" spans="1:11" s="32" customFormat="1">
      <c r="A17" s="648"/>
      <c r="B17" s="35" t="str">
        <f>+集計元帳!H17</f>
        <v>所得税</v>
      </c>
      <c r="C17" s="36">
        <f>+集計元帳!J17</f>
        <v>0</v>
      </c>
      <c r="D17" s="34"/>
      <c r="E17" s="648"/>
      <c r="F17" s="35" t="str">
        <f t="shared" si="0"/>
        <v>所得税</v>
      </c>
      <c r="G17" s="36">
        <f>+集計元帳!K17</f>
        <v>0</v>
      </c>
      <c r="H17" s="34"/>
      <c r="I17" s="648"/>
      <c r="J17" s="35" t="str">
        <f t="shared" si="1"/>
        <v>所得税</v>
      </c>
      <c r="K17" s="36">
        <f>+集計元帳!L17</f>
        <v>0</v>
      </c>
    </row>
    <row r="18" spans="1:11" s="32" customFormat="1">
      <c r="A18" s="648"/>
      <c r="B18" s="35" t="str">
        <f>+集計元帳!H18</f>
        <v>住民税</v>
      </c>
      <c r="C18" s="36">
        <f>+集計元帳!J18</f>
        <v>0</v>
      </c>
      <c r="D18" s="34"/>
      <c r="E18" s="648"/>
      <c r="F18" s="35" t="str">
        <f t="shared" si="0"/>
        <v>住民税</v>
      </c>
      <c r="G18" s="36">
        <f>+集計元帳!K18</f>
        <v>0</v>
      </c>
      <c r="H18" s="34"/>
      <c r="I18" s="648"/>
      <c r="J18" s="35" t="str">
        <f t="shared" si="1"/>
        <v>住民税</v>
      </c>
      <c r="K18" s="36">
        <f>+集計元帳!L18</f>
        <v>0</v>
      </c>
    </row>
    <row r="19" spans="1:11" s="32" customFormat="1">
      <c r="A19" s="648"/>
      <c r="B19" s="35">
        <f>+集計元帳!H19</f>
        <v>0</v>
      </c>
      <c r="C19" s="36">
        <f>+集計元帳!J19</f>
        <v>0</v>
      </c>
      <c r="D19" s="34"/>
      <c r="E19" s="648"/>
      <c r="F19" s="35">
        <f t="shared" si="0"/>
        <v>0</v>
      </c>
      <c r="G19" s="36">
        <f>+集計元帳!K19</f>
        <v>0</v>
      </c>
      <c r="H19" s="34"/>
      <c r="I19" s="648"/>
      <c r="J19" s="35">
        <f t="shared" si="1"/>
        <v>0</v>
      </c>
      <c r="K19" s="36">
        <f>+集計元帳!L19</f>
        <v>0</v>
      </c>
    </row>
    <row r="20" spans="1:11" s="32" customFormat="1">
      <c r="A20" s="648"/>
      <c r="B20" s="35">
        <f>+集計元帳!H20</f>
        <v>0</v>
      </c>
      <c r="C20" s="36">
        <f>+集計元帳!J20</f>
        <v>0</v>
      </c>
      <c r="D20" s="34"/>
      <c r="E20" s="648"/>
      <c r="F20" s="35">
        <f t="shared" si="0"/>
        <v>0</v>
      </c>
      <c r="G20" s="36">
        <f>+集計元帳!K20</f>
        <v>0</v>
      </c>
      <c r="H20" s="34"/>
      <c r="I20" s="648"/>
      <c r="J20" s="35">
        <f t="shared" si="1"/>
        <v>0</v>
      </c>
      <c r="K20" s="36">
        <f>+集計元帳!L20</f>
        <v>0</v>
      </c>
    </row>
    <row r="21" spans="1:11" s="32" customFormat="1">
      <c r="A21" s="648"/>
      <c r="B21" s="35">
        <f>+集計元帳!H21</f>
        <v>0</v>
      </c>
      <c r="C21" s="36">
        <f>+集計元帳!J21</f>
        <v>0</v>
      </c>
      <c r="D21" s="34"/>
      <c r="E21" s="648"/>
      <c r="F21" s="35">
        <f t="shared" si="0"/>
        <v>0</v>
      </c>
      <c r="G21" s="36">
        <f>+集計元帳!K21</f>
        <v>0</v>
      </c>
      <c r="H21" s="34"/>
      <c r="I21" s="648"/>
      <c r="J21" s="45">
        <f t="shared" si="1"/>
        <v>0</v>
      </c>
      <c r="K21" s="36">
        <f>+集計元帳!L21</f>
        <v>0</v>
      </c>
    </row>
    <row r="22" spans="1:11" s="32" customFormat="1">
      <c r="A22" s="648"/>
      <c r="B22" s="46" t="str">
        <f>+集計元帳!H22</f>
        <v>合　計</v>
      </c>
      <c r="C22" s="36">
        <f>+集計元帳!J22</f>
        <v>0</v>
      </c>
      <c r="D22" s="34"/>
      <c r="E22" s="648"/>
      <c r="F22" s="45" t="str">
        <f t="shared" si="0"/>
        <v>合　計</v>
      </c>
      <c r="G22" s="36">
        <f>+集計元帳!K22</f>
        <v>0</v>
      </c>
      <c r="H22" s="34"/>
      <c r="I22" s="648"/>
      <c r="J22" s="45" t="str">
        <f t="shared" si="1"/>
        <v>合　計</v>
      </c>
      <c r="K22" s="36">
        <f>+集計元帳!L22</f>
        <v>0</v>
      </c>
    </row>
    <row r="23" spans="1:11" s="32" customFormat="1" ht="17.25" customHeight="1">
      <c r="A23" s="649" t="s">
        <v>8</v>
      </c>
      <c r="B23" s="649"/>
      <c r="C23" s="36">
        <f>+集計元帳!J23</f>
        <v>0</v>
      </c>
      <c r="D23" s="34"/>
      <c r="E23" s="649" t="s">
        <v>8</v>
      </c>
      <c r="F23" s="649"/>
      <c r="G23" s="36">
        <f>+集計元帳!K23</f>
        <v>0</v>
      </c>
      <c r="H23" s="34"/>
      <c r="I23" s="649" t="s">
        <v>8</v>
      </c>
      <c r="J23" s="649"/>
      <c r="K23" s="36">
        <f>+集計元帳!L23</f>
        <v>0</v>
      </c>
    </row>
    <row r="24" spans="1:11" s="41" customFormat="1" ht="11.25" customHeight="1">
      <c r="A24" s="37"/>
      <c r="B24" s="37"/>
      <c r="C24" s="38" t="str">
        <f>+☆Start!AB4</f>
        <v>会社名</v>
      </c>
      <c r="D24" s="39"/>
      <c r="E24" s="37"/>
      <c r="F24" s="37"/>
      <c r="G24" s="40" t="str">
        <f>+C24</f>
        <v>会社名</v>
      </c>
      <c r="H24" s="39"/>
      <c r="I24" s="37"/>
      <c r="J24" s="37"/>
      <c r="K24" s="40" t="str">
        <f>+G24</f>
        <v>会社名</v>
      </c>
    </row>
    <row r="25" spans="1:11" s="32" customFormat="1" ht="12.75" customHeight="1">
      <c r="A25" s="29"/>
      <c r="B25" s="29"/>
      <c r="C25" s="22"/>
      <c r="D25" s="31"/>
      <c r="E25" s="29"/>
      <c r="F25" s="29"/>
      <c r="G25" s="29"/>
      <c r="H25" s="31"/>
      <c r="I25" s="29"/>
      <c r="J25" s="29"/>
      <c r="K25" s="29"/>
    </row>
  </sheetData>
  <sheetProtection password="C7DC" sheet="1" objects="1" scenarios="1"/>
  <customSheetViews>
    <customSheetView guid="{BDAB181F-01EB-4436-B964-476139DF42C7}" showRuler="0">
      <selection activeCell="D26" sqref="D26"/>
      <pageMargins left="0.38" right="0.36" top="0.87" bottom="0.72" header="0.74" footer="0.61"/>
      <pageSetup paperSize="9" orientation="portrait" horizontalDpi="0" verticalDpi="0" r:id="rId1"/>
      <headerFooter alignWithMargins="0"/>
    </customSheetView>
  </customSheetViews>
  <mergeCells count="12">
    <mergeCell ref="A14:A22"/>
    <mergeCell ref="E14:E22"/>
    <mergeCell ref="I14:I22"/>
    <mergeCell ref="A23:B23"/>
    <mergeCell ref="E23:F23"/>
    <mergeCell ref="I23:J23"/>
    <mergeCell ref="B4:C4"/>
    <mergeCell ref="F4:G4"/>
    <mergeCell ref="J4:K4"/>
    <mergeCell ref="A5:A13"/>
    <mergeCell ref="E5:E13"/>
    <mergeCell ref="I5:I13"/>
  </mergeCells>
  <phoneticPr fontId="3"/>
  <pageMargins left="0.46" right="0.36" top="0.87" bottom="0.72" header="0.74" footer="0.61"/>
  <pageSetup paperSize="9" orientation="portrait" verticalDpi="360"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3"/>
  </sheetPr>
  <dimension ref="A1:L16"/>
  <sheetViews>
    <sheetView workbookViewId="0">
      <selection activeCell="E33" sqref="E33"/>
    </sheetView>
  </sheetViews>
  <sheetFormatPr defaultRowHeight="13.5"/>
  <cols>
    <col min="1" max="1" width="9" style="2"/>
    <col min="2" max="2" width="6.125" style="2" customWidth="1"/>
    <col min="3" max="3" width="10.25" style="2" customWidth="1"/>
    <col min="4" max="4" width="7.75" style="1" customWidth="1"/>
    <col min="5" max="5" width="10.25" style="2" customWidth="1"/>
    <col min="6" max="6" width="5" style="2" customWidth="1"/>
    <col min="7" max="7" width="5.625" style="2" customWidth="1"/>
    <col min="8" max="8" width="9" style="1"/>
    <col min="9" max="9" width="5.875" style="2" customWidth="1"/>
    <col min="10" max="10" width="10.25" style="2" customWidth="1"/>
    <col min="11" max="11" width="8.25" style="2" customWidth="1"/>
    <col min="12" max="12" width="10.25" style="2" customWidth="1"/>
    <col min="13" max="13" width="1.125" style="2" customWidth="1"/>
    <col min="14" max="16384" width="9" style="2"/>
  </cols>
  <sheetData>
    <row r="1" spans="1:12">
      <c r="C1" s="1"/>
      <c r="D1" s="2"/>
      <c r="F1" s="1"/>
      <c r="H1" s="2"/>
    </row>
    <row r="2" spans="1:12" ht="15" customHeight="1">
      <c r="A2" s="657" t="s">
        <v>10</v>
      </c>
      <c r="B2" s="657"/>
      <c r="C2" s="657"/>
      <c r="D2" s="658" t="str">
        <f>+社員支払明細書!B1</f>
        <v>平成22年1月</v>
      </c>
      <c r="E2" s="658"/>
      <c r="F2" s="1"/>
      <c r="H2" s="657" t="s">
        <v>10</v>
      </c>
      <c r="I2" s="657"/>
      <c r="J2" s="657"/>
      <c r="K2" s="656" t="str">
        <f>+D2</f>
        <v>平成22年1月</v>
      </c>
      <c r="L2" s="656"/>
    </row>
    <row r="3" spans="1:12" s="10" customFormat="1" ht="12.75" customHeight="1">
      <c r="A3" s="651" t="s">
        <v>27</v>
      </c>
      <c r="B3" s="651"/>
      <c r="C3" s="651"/>
      <c r="D3" s="651" t="s">
        <v>26</v>
      </c>
      <c r="E3" s="651"/>
      <c r="F3" s="191"/>
      <c r="H3" s="651" t="s">
        <v>27</v>
      </c>
      <c r="I3" s="651"/>
      <c r="J3" s="651"/>
      <c r="K3" s="651" t="s">
        <v>26</v>
      </c>
      <c r="L3" s="651"/>
    </row>
    <row r="4" spans="1:12" ht="12.75" customHeight="1">
      <c r="A4" s="652" t="str">
        <f>+"勤務時間と"&amp;集計元帳!A5</f>
        <v>勤務時間と出勤日数</v>
      </c>
      <c r="B4" s="653"/>
      <c r="C4" s="205">
        <f>+集計元帳!D5</f>
        <v>0</v>
      </c>
      <c r="D4" s="203" t="str">
        <f>+集計元帳!B18</f>
        <v>健康保険</v>
      </c>
      <c r="E4" s="16">
        <f>+集計元帳!D18</f>
        <v>0</v>
      </c>
      <c r="F4" s="1"/>
      <c r="H4" s="652" t="str">
        <f t="shared" ref="H4:H13" si="0">+A4</f>
        <v>勤務時間と出勤日数</v>
      </c>
      <c r="I4" s="653"/>
      <c r="J4" s="205">
        <f>+集計元帳!E5</f>
        <v>0</v>
      </c>
      <c r="K4" s="203" t="str">
        <f>+D4</f>
        <v>健康保険</v>
      </c>
      <c r="L4" s="16">
        <f>+集計元帳!E18</f>
        <v>0</v>
      </c>
    </row>
    <row r="5" spans="1:12" s="87" customFormat="1" ht="12.75" customHeight="1">
      <c r="A5" s="207" t="str">
        <f>+集計元帳!A6</f>
        <v>勤務時間</v>
      </c>
      <c r="B5" s="208">
        <f>+時給社員A!N37/24</f>
        <v>0</v>
      </c>
      <c r="C5" s="209">
        <f>+集計元帳!D8</f>
        <v>0</v>
      </c>
      <c r="D5" s="203" t="str">
        <f>+集計元帳!B19</f>
        <v>厚生年金</v>
      </c>
      <c r="E5" s="16">
        <f>+集計元帳!D19</f>
        <v>0</v>
      </c>
      <c r="F5" s="194"/>
      <c r="H5" s="202" t="str">
        <f t="shared" si="0"/>
        <v>勤務時間</v>
      </c>
      <c r="I5" s="192">
        <f>+時給社員B!N37/24</f>
        <v>0</v>
      </c>
      <c r="J5" s="16">
        <f>+集計元帳!E8</f>
        <v>0</v>
      </c>
      <c r="K5" s="203" t="str">
        <f t="shared" ref="K5:K13" si="1">+D5</f>
        <v>厚生年金</v>
      </c>
      <c r="L5" s="16">
        <f>+集計元帳!E19</f>
        <v>0</v>
      </c>
    </row>
    <row r="6" spans="1:12" s="87" customFormat="1" ht="12.75" customHeight="1">
      <c r="A6" s="202" t="str">
        <f>+集計元帳!A7</f>
        <v>残業時間</v>
      </c>
      <c r="B6" s="192">
        <f>+時給社員A!N38/24</f>
        <v>0</v>
      </c>
      <c r="C6" s="193">
        <f>+集計元帳!D9</f>
        <v>0</v>
      </c>
      <c r="D6" s="203" t="str">
        <f>+集計元帳!B20</f>
        <v>雇用保険</v>
      </c>
      <c r="E6" s="16">
        <f>+集計元帳!D20</f>
        <v>0</v>
      </c>
      <c r="F6" s="194"/>
      <c r="H6" s="202" t="str">
        <f t="shared" si="0"/>
        <v>残業時間</v>
      </c>
      <c r="I6" s="192">
        <f>+時給社員B!N38/24</f>
        <v>0</v>
      </c>
      <c r="J6" s="16">
        <f>+集計元帳!E9</f>
        <v>0</v>
      </c>
      <c r="K6" s="203" t="str">
        <f t="shared" si="1"/>
        <v>雇用保険</v>
      </c>
      <c r="L6" s="16">
        <f>+集計元帳!E20</f>
        <v>0</v>
      </c>
    </row>
    <row r="7" spans="1:12" ht="12.75" customHeight="1">
      <c r="A7" s="314" t="str">
        <f>+集計元帳!B10</f>
        <v>家族手当</v>
      </c>
      <c r="B7" s="329"/>
      <c r="C7" s="193">
        <f>+集計元帳!D10</f>
        <v>0</v>
      </c>
      <c r="D7" s="203" t="str">
        <f>+集計元帳!B21</f>
        <v>所得税</v>
      </c>
      <c r="E7" s="16">
        <f>+集計元帳!D21</f>
        <v>0</v>
      </c>
      <c r="F7" s="1"/>
      <c r="H7" s="314" t="str">
        <f t="shared" si="0"/>
        <v>家族手当</v>
      </c>
      <c r="I7" s="329"/>
      <c r="J7" s="16">
        <f>+集計元帳!E10</f>
        <v>0</v>
      </c>
      <c r="K7" s="203" t="str">
        <f t="shared" si="1"/>
        <v>所得税</v>
      </c>
      <c r="L7" s="16">
        <f>+集計元帳!E21</f>
        <v>0</v>
      </c>
    </row>
    <row r="8" spans="1:12" ht="12.75" customHeight="1">
      <c r="A8" s="314" t="str">
        <f>+集計元帳!B11</f>
        <v>皆勤手当</v>
      </c>
      <c r="B8" s="329"/>
      <c r="C8" s="193">
        <f>+集計元帳!D11</f>
        <v>0</v>
      </c>
      <c r="D8" s="203" t="str">
        <f>+集計元帳!B22</f>
        <v>住民税</v>
      </c>
      <c r="E8" s="16">
        <f>+集計元帳!D22</f>
        <v>0</v>
      </c>
      <c r="F8" s="1"/>
      <c r="H8" s="314" t="str">
        <f t="shared" si="0"/>
        <v>皆勤手当</v>
      </c>
      <c r="I8" s="329"/>
      <c r="J8" s="16">
        <f>+集計元帳!E11</f>
        <v>0</v>
      </c>
      <c r="K8" s="203" t="str">
        <f t="shared" si="1"/>
        <v>住民税</v>
      </c>
      <c r="L8" s="16">
        <f>+集計元帳!E22</f>
        <v>0</v>
      </c>
    </row>
    <row r="9" spans="1:12" ht="12.75" customHeight="1">
      <c r="A9" s="314">
        <f>+集計元帳!B12</f>
        <v>0</v>
      </c>
      <c r="B9" s="329"/>
      <c r="C9" s="193">
        <f>+集計元帳!D12</f>
        <v>0</v>
      </c>
      <c r="D9" s="203">
        <f>+集計元帳!B23</f>
        <v>0</v>
      </c>
      <c r="E9" s="16">
        <f>+集計元帳!D23</f>
        <v>0</v>
      </c>
      <c r="F9" s="1"/>
      <c r="H9" s="314">
        <f t="shared" si="0"/>
        <v>0</v>
      </c>
      <c r="I9" s="329"/>
      <c r="J9" s="16">
        <f>+集計元帳!E12</f>
        <v>0</v>
      </c>
      <c r="K9" s="203">
        <f t="shared" si="1"/>
        <v>0</v>
      </c>
      <c r="L9" s="16">
        <f>+集計元帳!E23</f>
        <v>0</v>
      </c>
    </row>
    <row r="10" spans="1:12" ht="12.75" customHeight="1">
      <c r="A10" s="314">
        <f>+集計元帳!B13</f>
        <v>0</v>
      </c>
      <c r="B10" s="329"/>
      <c r="C10" s="193">
        <f>+集計元帳!D13</f>
        <v>0</v>
      </c>
      <c r="D10" s="203">
        <f>+集計元帳!B24</f>
        <v>0</v>
      </c>
      <c r="E10" s="16">
        <f>+集計元帳!D24</f>
        <v>0</v>
      </c>
      <c r="F10" s="1"/>
      <c r="H10" s="314">
        <f t="shared" si="0"/>
        <v>0</v>
      </c>
      <c r="I10" s="329"/>
      <c r="J10" s="16">
        <f>+集計元帳!E13</f>
        <v>0</v>
      </c>
      <c r="K10" s="203">
        <f t="shared" si="1"/>
        <v>0</v>
      </c>
      <c r="L10" s="16">
        <f>+集計元帳!E24</f>
        <v>0</v>
      </c>
    </row>
    <row r="11" spans="1:12" ht="12.75" customHeight="1">
      <c r="A11" s="314">
        <f>+集計元帳!B14</f>
        <v>0</v>
      </c>
      <c r="B11" s="329"/>
      <c r="C11" s="193">
        <f>+集計元帳!D14</f>
        <v>0</v>
      </c>
      <c r="D11" s="203">
        <f>+集計元帳!B25</f>
        <v>0</v>
      </c>
      <c r="E11" s="16">
        <f>+集計元帳!D25</f>
        <v>0</v>
      </c>
      <c r="F11" s="1"/>
      <c r="H11" s="314">
        <f t="shared" si="0"/>
        <v>0</v>
      </c>
      <c r="I11" s="329"/>
      <c r="J11" s="16">
        <f>+集計元帳!E14</f>
        <v>0</v>
      </c>
      <c r="K11" s="203">
        <f t="shared" si="1"/>
        <v>0</v>
      </c>
      <c r="L11" s="16">
        <f>+集計元帳!E25</f>
        <v>0</v>
      </c>
    </row>
    <row r="12" spans="1:12" ht="12.75" customHeight="1">
      <c r="A12" s="313" t="str">
        <f>+集計元帳!B15</f>
        <v>小　計</v>
      </c>
      <c r="B12" s="330"/>
      <c r="C12" s="193">
        <f>+集計元帳!D15</f>
        <v>0</v>
      </c>
      <c r="D12" s="204" t="str">
        <f>+集計元帳!B26</f>
        <v>合　計</v>
      </c>
      <c r="E12" s="16">
        <f>+集計元帳!D26</f>
        <v>0</v>
      </c>
      <c r="F12" s="1"/>
      <c r="H12" s="313" t="str">
        <f t="shared" si="0"/>
        <v>小　計</v>
      </c>
      <c r="I12" s="330"/>
      <c r="J12" s="16">
        <f>+集計元帳!E15</f>
        <v>0</v>
      </c>
      <c r="K12" s="204" t="str">
        <f t="shared" si="1"/>
        <v>合　計</v>
      </c>
      <c r="L12" s="16">
        <f>+集計元帳!E26</f>
        <v>0</v>
      </c>
    </row>
    <row r="13" spans="1:12" ht="14.25" customHeight="1">
      <c r="A13" s="654" t="str">
        <f>+集計元帳!B16</f>
        <v>交通費</v>
      </c>
      <c r="B13" s="655"/>
      <c r="C13" s="193">
        <f>+集計元帳!D16</f>
        <v>0</v>
      </c>
      <c r="D13" s="253" t="s">
        <v>11</v>
      </c>
      <c r="E13" s="16">
        <f>+集計元帳!D27</f>
        <v>0</v>
      </c>
      <c r="F13" s="1"/>
      <c r="H13" s="654" t="str">
        <f t="shared" si="0"/>
        <v>交通費</v>
      </c>
      <c r="I13" s="655"/>
      <c r="J13" s="16">
        <f>+集計元帳!E16</f>
        <v>0</v>
      </c>
      <c r="K13" s="195" t="str">
        <f t="shared" si="1"/>
        <v>支給額</v>
      </c>
      <c r="L13" s="16">
        <f>+集計元帳!E27</f>
        <v>0</v>
      </c>
    </row>
    <row r="14" spans="1:12" s="10" customFormat="1" ht="12.75" customHeight="1">
      <c r="A14" s="287" t="str">
        <f>IF(☆Start!$V$11=1,"A    　振込","A")</f>
        <v>A</v>
      </c>
      <c r="B14" s="254" t="s">
        <v>4</v>
      </c>
      <c r="C14" s="193">
        <f>+集計元帳!D17</f>
        <v>0</v>
      </c>
      <c r="D14" s="650" t="str">
        <f>+☆Start!O11</f>
        <v>a</v>
      </c>
      <c r="E14" s="650"/>
      <c r="F14" s="191"/>
      <c r="H14" s="287" t="str">
        <f>IF(☆Start!$V$12=1,"B    　振込","B")</f>
        <v>B</v>
      </c>
      <c r="I14" s="196" t="str">
        <f>+B14</f>
        <v>合　計</v>
      </c>
      <c r="J14" s="16">
        <f>+集計元帳!E17</f>
        <v>0</v>
      </c>
      <c r="K14" s="650" t="str">
        <f>+☆Start!O12</f>
        <v>ｂ</v>
      </c>
      <c r="L14" s="650"/>
    </row>
    <row r="15" spans="1:12" ht="12.75" customHeight="1">
      <c r="C15" s="318" t="str">
        <f>+☆Start!AB4</f>
        <v>会社名</v>
      </c>
      <c r="D15" s="650"/>
      <c r="E15" s="650"/>
      <c r="F15" s="1"/>
      <c r="J15" s="318" t="str">
        <f>+C15</f>
        <v>会社名</v>
      </c>
      <c r="K15" s="650"/>
      <c r="L15" s="650"/>
    </row>
    <row r="16" spans="1:12" s="83" customFormat="1" ht="14.25" customHeight="1">
      <c r="D16" s="1"/>
      <c r="E16" s="2"/>
      <c r="F16" s="197"/>
      <c r="K16" s="2"/>
      <c r="L16" s="2"/>
    </row>
  </sheetData>
  <sheetProtection password="C7DC" sheet="1" objects="1" scenarios="1"/>
  <customSheetViews>
    <customSheetView guid="{BDAB181F-01EB-4436-B964-476139DF42C7}" showRuler="0">
      <selection activeCell="D30" sqref="D30"/>
      <pageMargins left="0.54" right="0.35" top="0.39" bottom="0.54" header="0.2" footer="0.54"/>
      <pageSetup paperSize="9" orientation="portrait" verticalDpi="0" r:id="rId1"/>
      <headerFooter alignWithMargins="0"/>
    </customSheetView>
  </customSheetViews>
  <mergeCells count="14">
    <mergeCell ref="K2:L2"/>
    <mergeCell ref="A2:C2"/>
    <mergeCell ref="H2:J2"/>
    <mergeCell ref="A3:C3"/>
    <mergeCell ref="D3:E3"/>
    <mergeCell ref="H3:J3"/>
    <mergeCell ref="D2:E2"/>
    <mergeCell ref="K14:L15"/>
    <mergeCell ref="K3:L3"/>
    <mergeCell ref="A4:B4"/>
    <mergeCell ref="H4:I4"/>
    <mergeCell ref="H13:I13"/>
    <mergeCell ref="D14:E15"/>
    <mergeCell ref="A13:B13"/>
  </mergeCells>
  <phoneticPr fontId="3"/>
  <pageMargins left="0.26" right="0.23" top="0.39" bottom="0.54" header="0.21" footer="0.54"/>
  <pageSetup paperSize="9" orientation="portrait" verticalDpi="360" r:id="rId2"/>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enableFormatConditionsCalculation="0">
    <tabColor indexed="10"/>
  </sheetPr>
  <dimension ref="A1:AK86"/>
  <sheetViews>
    <sheetView showGridLines="0" workbookViewId="0">
      <selection activeCell="W11" sqref="W11"/>
    </sheetView>
  </sheetViews>
  <sheetFormatPr defaultRowHeight="13.5"/>
  <cols>
    <col min="1" max="1" width="1.25" style="118" customWidth="1"/>
    <col min="2" max="2" width="4.25" style="371" customWidth="1"/>
    <col min="3" max="3" width="4.25" style="32" customWidth="1"/>
    <col min="4" max="4" width="4.875" style="279" customWidth="1"/>
    <col min="5" max="6" width="4.5" style="22" hidden="1" customWidth="1"/>
    <col min="7" max="7" width="2.75" style="22" hidden="1" customWidth="1"/>
    <col min="8" max="8" width="2.875" style="22" hidden="1" customWidth="1"/>
    <col min="9" max="9" width="3.625" style="22" hidden="1" customWidth="1"/>
    <col min="10" max="10" width="3.375" style="22" hidden="1" customWidth="1"/>
    <col min="11" max="11" width="2.75" style="22" hidden="1" customWidth="1"/>
    <col min="12" max="12" width="2.875" style="22" hidden="1" customWidth="1"/>
    <col min="13" max="13" width="1" style="22" customWidth="1"/>
    <col min="14" max="14" width="3.875" style="22" customWidth="1"/>
    <col min="15" max="15" width="12.375" style="22" customWidth="1"/>
    <col min="16" max="16" width="7.25" style="22" customWidth="1"/>
    <col min="17" max="17" width="3.5" style="22" customWidth="1"/>
    <col min="18" max="18" width="4.125" style="119" customWidth="1"/>
    <col min="19" max="19" width="3.75" style="119" customWidth="1"/>
    <col min="20" max="20" width="3.625" style="119" customWidth="1"/>
    <col min="21" max="21" width="5.375" style="119" hidden="1" customWidth="1"/>
    <col min="22" max="22" width="3.125" style="119" hidden="1" customWidth="1"/>
    <col min="23" max="23" width="6.875" style="119" customWidth="1"/>
    <col min="24" max="24" width="3.5" style="119" customWidth="1"/>
    <col min="25" max="25" width="3.25" style="119" customWidth="1"/>
    <col min="26" max="26" width="3.5" style="22" customWidth="1"/>
    <col min="27" max="27" width="9.25" style="22" customWidth="1"/>
    <col min="28" max="28" width="8.125" style="22" customWidth="1"/>
    <col min="29" max="29" width="13.75" style="22" hidden="1" customWidth="1"/>
    <col min="30" max="30" width="13" style="22" customWidth="1"/>
    <col min="31" max="31" width="11.25" style="42" customWidth="1"/>
    <col min="32" max="32" width="9.625" style="42" customWidth="1"/>
    <col min="33" max="33" width="12.875" style="42" customWidth="1"/>
    <col min="34" max="35" width="9" style="42"/>
    <col min="36" max="36" width="17.5" style="22" customWidth="1"/>
    <col min="37" max="37" width="8.25" style="22" customWidth="1"/>
    <col min="38" max="38" width="9.625" style="22" customWidth="1"/>
    <col min="39" max="39" width="10.75" style="22" customWidth="1"/>
    <col min="40" max="40" width="9.625" style="22" customWidth="1"/>
    <col min="41" max="16384" width="9" style="22"/>
  </cols>
  <sheetData>
    <row r="1" spans="1:37" ht="6" customHeight="1">
      <c r="AF1" s="133"/>
      <c r="AG1" s="133"/>
      <c r="AH1" s="133"/>
      <c r="AI1" s="133"/>
    </row>
    <row r="2" spans="1:37" ht="21" customHeight="1">
      <c r="B2" s="681" t="s">
        <v>67</v>
      </c>
      <c r="C2" s="681"/>
      <c r="D2" s="681"/>
      <c r="E2" s="681"/>
      <c r="F2" s="681"/>
      <c r="G2" s="681"/>
      <c r="H2" s="681"/>
      <c r="I2" s="681"/>
      <c r="J2" s="681"/>
      <c r="K2" s="681"/>
      <c r="L2" s="681"/>
      <c r="M2" s="681"/>
      <c r="N2" s="681"/>
      <c r="O2" s="681"/>
      <c r="P2" s="681"/>
      <c r="Q2" s="681"/>
      <c r="R2" s="681"/>
      <c r="S2" s="681"/>
      <c r="T2" s="681"/>
      <c r="U2" s="681"/>
      <c r="V2" s="681"/>
      <c r="W2" s="681"/>
      <c r="X2" s="681"/>
      <c r="Y2" s="681"/>
      <c r="Z2" s="681"/>
      <c r="AA2" s="681"/>
      <c r="AB2" s="681"/>
      <c r="AC2" s="377"/>
      <c r="AD2" s="134"/>
      <c r="AE2" s="120"/>
      <c r="AF2" s="134" t="s">
        <v>255</v>
      </c>
      <c r="AG2" s="134" t="s">
        <v>254</v>
      </c>
      <c r="AH2" s="132"/>
      <c r="AI2" s="132"/>
      <c r="AJ2" s="132"/>
    </row>
    <row r="3" spans="1:37" ht="3.75" customHeight="1">
      <c r="N3" s="121"/>
      <c r="AE3" s="22"/>
      <c r="AF3" s="22"/>
      <c r="AG3" s="22"/>
      <c r="AH3" s="22"/>
      <c r="AJ3" s="42"/>
    </row>
    <row r="4" spans="1:37" ht="21" customHeight="1">
      <c r="B4" s="684" t="s">
        <v>92</v>
      </c>
      <c r="C4" s="685"/>
      <c r="D4" s="375">
        <v>25</v>
      </c>
      <c r="E4" s="255"/>
      <c r="F4" s="161"/>
      <c r="G4" s="161"/>
      <c r="H4" s="161"/>
      <c r="I4" s="161"/>
      <c r="J4" s="682">
        <f>+O4</f>
        <v>2010</v>
      </c>
      <c r="K4" s="683"/>
      <c r="L4" s="302">
        <f>+Q4</f>
        <v>1</v>
      </c>
      <c r="M4" s="162"/>
      <c r="N4" s="269" t="s">
        <v>28</v>
      </c>
      <c r="O4" s="376">
        <v>2010</v>
      </c>
      <c r="P4" s="297" t="s">
        <v>18</v>
      </c>
      <c r="Q4" s="686">
        <v>1</v>
      </c>
      <c r="R4" s="686"/>
      <c r="S4" s="268" t="s">
        <v>68</v>
      </c>
      <c r="T4" s="268"/>
      <c r="U4" s="122"/>
      <c r="V4" s="122"/>
      <c r="W4" s="341"/>
      <c r="X4" s="271"/>
      <c r="Y4" s="299"/>
      <c r="Z4" s="299"/>
      <c r="AA4" s="299"/>
      <c r="AB4" s="687" t="s">
        <v>139</v>
      </c>
      <c r="AC4" s="688"/>
      <c r="AD4" s="688"/>
      <c r="AE4" s="689"/>
      <c r="AJ4" s="42"/>
    </row>
    <row r="5" spans="1:37" ht="4.5" customHeight="1">
      <c r="B5" s="32"/>
      <c r="F5" s="127"/>
      <c r="G5" s="127"/>
      <c r="H5" s="127"/>
      <c r="I5" s="127"/>
      <c r="J5" s="161"/>
      <c r="K5" s="161"/>
      <c r="L5" s="161"/>
      <c r="M5" s="123"/>
      <c r="N5" s="124"/>
      <c r="R5" s="22"/>
      <c r="S5" s="22"/>
      <c r="T5" s="22"/>
      <c r="U5" s="22"/>
      <c r="V5" s="22"/>
      <c r="W5" s="22"/>
      <c r="X5" s="22"/>
      <c r="Y5" s="22"/>
      <c r="AJ5" s="42"/>
    </row>
    <row r="6" spans="1:37" ht="15" customHeight="1">
      <c r="B6" s="336" t="s">
        <v>12</v>
      </c>
      <c r="C6" s="336" t="s">
        <v>13</v>
      </c>
      <c r="D6" s="348" t="s">
        <v>14</v>
      </c>
      <c r="E6" s="125" t="s">
        <v>69</v>
      </c>
      <c r="F6" s="123"/>
      <c r="G6" s="303">
        <v>5</v>
      </c>
      <c r="H6" s="303">
        <v>10</v>
      </c>
      <c r="I6" s="303">
        <v>15</v>
      </c>
      <c r="J6" s="304">
        <v>20</v>
      </c>
      <c r="K6" s="305">
        <v>25</v>
      </c>
      <c r="L6" s="306">
        <v>31</v>
      </c>
      <c r="N6" s="270"/>
      <c r="R6" s="22"/>
      <c r="S6" s="22"/>
      <c r="T6" s="22"/>
      <c r="U6" s="22"/>
      <c r="V6" s="22"/>
      <c r="W6" s="22"/>
      <c r="X6" s="22"/>
      <c r="Y6" s="22"/>
      <c r="AA6" s="675" t="s">
        <v>70</v>
      </c>
      <c r="AB6" s="676"/>
      <c r="AC6" s="135">
        <f>INT(AD6)/24+(AD6-INT(AD6))*100/60/24</f>
        <v>0.70833333333333304</v>
      </c>
      <c r="AD6" s="381">
        <v>17</v>
      </c>
      <c r="AJ6" s="42"/>
    </row>
    <row r="7" spans="1:37" ht="12.75" customHeight="1">
      <c r="B7" s="360">
        <f t="shared" ref="B7:B37" si="0">IF($D$4=31,$Q$4,0)+IF($D$4=25,IF(C7&gt;25,+IF($Q$4=1,12,$Q$4-1),$Q$4))+IF($D$4=20,+IF(C7&gt;20,+IF($Q$4=1,12,$Q$4-1),$Q$4))+IF($D$4=15,+IF(C7&gt;15,+IF($Q$4=1,12,$Q$4-1),$Q$4))+IF($D$4=10,+IF(C7&gt;10,+IF($Q$4=1,12,$Q$4-1),$Q$4))+IF($D$4=5,+IF(C7&gt;5,+IF($Q$4=1,12,$Q$4-1),$Q$4))</f>
        <v>12</v>
      </c>
      <c r="C7" s="209">
        <f>IF($D$4=20,J7,0)+IF($D$4=25,K7,0)+IF($D$4=31,L7,0)+IF($D$4=5,G7,0)+IF($D$4=10,H7,0)+IF($D$4=15,I7,0)</f>
        <v>26</v>
      </c>
      <c r="D7" s="347" t="str">
        <f t="shared" ref="D7:D37" si="1">MID("日月火水木金土",WEEKDAY(DATE(IF(B7&gt;$B$37,$O$4-1,$O$4),B7,C7),1),1)</f>
        <v>土</v>
      </c>
      <c r="E7" s="319"/>
      <c r="G7" s="22">
        <v>6</v>
      </c>
      <c r="H7" s="22">
        <v>11</v>
      </c>
      <c r="I7" s="22">
        <v>16</v>
      </c>
      <c r="J7" s="307">
        <v>21</v>
      </c>
      <c r="K7" s="308">
        <v>26</v>
      </c>
      <c r="L7" s="308">
        <v>1</v>
      </c>
      <c r="M7" s="127"/>
      <c r="N7" s="124"/>
      <c r="W7" s="379"/>
      <c r="X7" s="22"/>
      <c r="Y7" s="22"/>
      <c r="Z7" s="42"/>
      <c r="AA7" s="677" t="s">
        <v>137</v>
      </c>
      <c r="AB7" s="678"/>
      <c r="AC7" s="378"/>
      <c r="AD7" s="335">
        <v>4.0000000000000001E-3</v>
      </c>
      <c r="AE7" s="409" t="s">
        <v>192</v>
      </c>
      <c r="AF7" s="410"/>
      <c r="AJ7" s="42"/>
    </row>
    <row r="8" spans="1:37" ht="13.5" customHeight="1">
      <c r="B8" s="360">
        <f t="shared" si="0"/>
        <v>12</v>
      </c>
      <c r="C8" s="209">
        <f t="shared" ref="C8:C37" si="2">IF($D$4=20,J8,0)+IF($D$4=25,K8,0)+IF($D$4=31,L8,0)+IF($D$4=5,G8,0)+IF($D$4=10,H8,0)+IF($D$4=15,I8,0)</f>
        <v>27</v>
      </c>
      <c r="D8" s="347" t="str">
        <f t="shared" si="1"/>
        <v>日</v>
      </c>
      <c r="E8" s="319"/>
      <c r="F8" s="162"/>
      <c r="G8" s="22">
        <v>7</v>
      </c>
      <c r="H8" s="22">
        <v>12</v>
      </c>
      <c r="I8" s="22">
        <v>17</v>
      </c>
      <c r="J8" s="21">
        <v>22</v>
      </c>
      <c r="K8" s="160">
        <v>27</v>
      </c>
      <c r="L8" s="160">
        <v>2</v>
      </c>
      <c r="M8" s="127"/>
      <c r="N8" s="124"/>
      <c r="X8" s="22"/>
      <c r="Y8" s="22"/>
      <c r="AA8" s="677" t="s">
        <v>138</v>
      </c>
      <c r="AB8" s="678"/>
      <c r="AC8" s="378"/>
      <c r="AD8" s="335">
        <v>5.0000000000000001E-3</v>
      </c>
      <c r="AE8" s="554" t="s">
        <v>124</v>
      </c>
      <c r="AF8" s="410"/>
      <c r="AJ8" s="42"/>
    </row>
    <row r="9" spans="1:37" ht="13.5" customHeight="1" thickBot="1">
      <c r="B9" s="360">
        <f t="shared" si="0"/>
        <v>12</v>
      </c>
      <c r="C9" s="209">
        <f t="shared" si="2"/>
        <v>28</v>
      </c>
      <c r="D9" s="347" t="str">
        <f t="shared" si="1"/>
        <v>月</v>
      </c>
      <c r="E9" s="319"/>
      <c r="F9" s="162"/>
      <c r="G9" s="22">
        <v>8</v>
      </c>
      <c r="H9" s="22">
        <v>13</v>
      </c>
      <c r="I9" s="22">
        <v>18</v>
      </c>
      <c r="J9" s="21">
        <v>23</v>
      </c>
      <c r="K9" s="160">
        <v>28</v>
      </c>
      <c r="L9" s="160">
        <v>3</v>
      </c>
      <c r="N9" s="124"/>
      <c r="AB9" s="679"/>
      <c r="AC9" s="679"/>
      <c r="AD9" s="679"/>
      <c r="AF9" s="680">
        <v>40112</v>
      </c>
      <c r="AG9" s="680"/>
      <c r="AH9" s="680"/>
      <c r="AJ9" s="42"/>
      <c r="AK9" s="171"/>
    </row>
    <row r="10" spans="1:37" s="286" customFormat="1" ht="13.5" customHeight="1">
      <c r="A10" s="359"/>
      <c r="B10" s="360">
        <f t="shared" si="0"/>
        <v>12</v>
      </c>
      <c r="C10" s="209">
        <f t="shared" si="2"/>
        <v>29</v>
      </c>
      <c r="D10" s="361" t="str">
        <f t="shared" si="1"/>
        <v>火</v>
      </c>
      <c r="E10" s="362"/>
      <c r="G10" s="286">
        <v>9</v>
      </c>
      <c r="H10" s="286">
        <v>14</v>
      </c>
      <c r="I10" s="286">
        <v>19</v>
      </c>
      <c r="J10" s="363">
        <v>24</v>
      </c>
      <c r="K10" s="364">
        <v>29</v>
      </c>
      <c r="L10" s="364">
        <v>4</v>
      </c>
      <c r="N10" s="365"/>
      <c r="O10" s="348" t="s">
        <v>71</v>
      </c>
      <c r="P10" s="349" t="s">
        <v>73</v>
      </c>
      <c r="Q10" s="350" t="s">
        <v>151</v>
      </c>
      <c r="R10" s="400" t="s">
        <v>150</v>
      </c>
      <c r="S10" s="351" t="s">
        <v>149</v>
      </c>
      <c r="T10" s="352" t="s">
        <v>116</v>
      </c>
      <c r="U10" s="353"/>
      <c r="V10" s="354"/>
      <c r="W10" s="372" t="s">
        <v>19</v>
      </c>
      <c r="X10" s="669" t="s">
        <v>72</v>
      </c>
      <c r="Y10" s="670"/>
      <c r="Z10" s="399" t="s">
        <v>79</v>
      </c>
      <c r="AA10" s="349" t="s">
        <v>256</v>
      </c>
      <c r="AB10" s="336" t="s">
        <v>253</v>
      </c>
      <c r="AC10" s="367"/>
      <c r="AD10" s="367" t="s">
        <v>74</v>
      </c>
      <c r="AE10" s="368"/>
      <c r="AF10" s="369" t="s">
        <v>257</v>
      </c>
      <c r="AG10" s="369"/>
      <c r="AH10" s="369"/>
      <c r="AI10" s="369"/>
      <c r="AJ10" s="369"/>
      <c r="AK10" s="374"/>
    </row>
    <row r="11" spans="1:37" ht="13.5" customHeight="1">
      <c r="B11" s="360">
        <f t="shared" si="0"/>
        <v>12</v>
      </c>
      <c r="C11" s="209">
        <f t="shared" si="2"/>
        <v>30</v>
      </c>
      <c r="D11" s="347" t="str">
        <f t="shared" si="1"/>
        <v>水</v>
      </c>
      <c r="E11" s="319"/>
      <c r="G11" s="22">
        <v>10</v>
      </c>
      <c r="H11" s="22">
        <v>15</v>
      </c>
      <c r="I11" s="22">
        <v>20</v>
      </c>
      <c r="J11" s="21">
        <v>25</v>
      </c>
      <c r="K11" s="160">
        <v>30</v>
      </c>
      <c r="L11" s="160">
        <v>5</v>
      </c>
      <c r="N11" s="210" t="s">
        <v>21</v>
      </c>
      <c r="O11" s="206" t="s">
        <v>100</v>
      </c>
      <c r="P11" s="312"/>
      <c r="Q11" s="267">
        <f ca="1">IF(P11=0,0,(DATEDIF(P11,NOW(),"Y")))</f>
        <v>0</v>
      </c>
      <c r="R11" s="344"/>
      <c r="S11" s="343"/>
      <c r="T11" s="288"/>
      <c r="U11" s="258" t="b">
        <v>0</v>
      </c>
      <c r="V11" s="256">
        <f>IF(U11=TRUE,1,0)</f>
        <v>0</v>
      </c>
      <c r="W11" s="333">
        <v>700</v>
      </c>
      <c r="X11" s="671">
        <v>900</v>
      </c>
      <c r="Y11" s="672"/>
      <c r="Z11" s="201"/>
      <c r="AA11" s="557">
        <v>36440</v>
      </c>
      <c r="AB11" s="561" t="str">
        <f ca="1">IF(AA11&gt;0,DATEDIF(AA11,TODAY(),"Y")&amp;"年"&amp;DATEDIF(AA11,TODAY(),"YM")&amp;"ヶ月",0)</f>
        <v>13年3ヶ月</v>
      </c>
      <c r="AC11" s="141"/>
      <c r="AD11" s="141"/>
      <c r="AE11" s="141"/>
      <c r="AF11" s="142"/>
      <c r="AG11" s="142"/>
      <c r="AH11" s="142"/>
      <c r="AI11" s="142"/>
      <c r="AJ11" s="142"/>
      <c r="AK11" s="171"/>
    </row>
    <row r="12" spans="1:37" ht="13.5" customHeight="1">
      <c r="B12" s="360">
        <f t="shared" si="0"/>
        <v>12</v>
      </c>
      <c r="C12" s="209">
        <f t="shared" si="2"/>
        <v>31</v>
      </c>
      <c r="D12" s="347" t="str">
        <f t="shared" si="1"/>
        <v>木</v>
      </c>
      <c r="E12" s="319"/>
      <c r="G12" s="22">
        <v>11</v>
      </c>
      <c r="H12" s="22">
        <v>16</v>
      </c>
      <c r="I12" s="22">
        <v>21</v>
      </c>
      <c r="J12" s="21">
        <v>26</v>
      </c>
      <c r="K12" s="160">
        <v>31</v>
      </c>
      <c r="L12" s="160">
        <v>6</v>
      </c>
      <c r="N12" s="210" t="s">
        <v>22</v>
      </c>
      <c r="O12" s="206" t="s">
        <v>101</v>
      </c>
      <c r="P12" s="312"/>
      <c r="Q12" s="267">
        <f ca="1">IF(P12=0,0,(DATEDIF(P12,NOW(),"Y")))</f>
        <v>0</v>
      </c>
      <c r="R12" s="344"/>
      <c r="S12" s="343"/>
      <c r="T12" s="288"/>
      <c r="U12" s="258" t="b">
        <v>0</v>
      </c>
      <c r="V12" s="256">
        <f>IF(U12=TRUE,1,0)</f>
        <v>0</v>
      </c>
      <c r="W12" s="333"/>
      <c r="X12" s="671"/>
      <c r="Y12" s="672"/>
      <c r="Z12" s="201"/>
      <c r="AA12" s="557"/>
      <c r="AB12" s="561">
        <f ca="1">IF(AA12&gt;0,DATEDIF(AA12,TODAY(),"Y")&amp;"年"&amp;DATEDIF(AA12,TODAY(),"YM")&amp;"ヶ月",0)</f>
        <v>0</v>
      </c>
      <c r="AC12" s="141"/>
      <c r="AD12" s="141"/>
      <c r="AE12" s="141"/>
      <c r="AF12" s="142"/>
      <c r="AG12" s="142"/>
      <c r="AH12" s="142"/>
      <c r="AI12" s="142"/>
      <c r="AJ12" s="142"/>
    </row>
    <row r="13" spans="1:37" ht="13.5" customHeight="1">
      <c r="B13" s="360">
        <f t="shared" si="0"/>
        <v>1</v>
      </c>
      <c r="C13" s="209">
        <f t="shared" si="2"/>
        <v>1</v>
      </c>
      <c r="D13" s="347" t="str">
        <f t="shared" si="1"/>
        <v>金</v>
      </c>
      <c r="E13" s="319"/>
      <c r="G13" s="22">
        <v>12</v>
      </c>
      <c r="H13" s="22">
        <v>17</v>
      </c>
      <c r="I13" s="22">
        <v>22</v>
      </c>
      <c r="J13" s="21">
        <v>27</v>
      </c>
      <c r="K13" s="160">
        <v>1</v>
      </c>
      <c r="L13" s="160">
        <v>7</v>
      </c>
      <c r="N13" s="210"/>
      <c r="O13" s="211"/>
      <c r="P13" s="266"/>
      <c r="Q13" s="266"/>
      <c r="R13" s="332"/>
      <c r="S13" s="332"/>
      <c r="T13" s="126"/>
      <c r="U13" s="257"/>
      <c r="V13" s="257"/>
      <c r="W13" s="334"/>
      <c r="X13" s="673"/>
      <c r="Y13" s="674"/>
      <c r="Z13" s="212"/>
      <c r="AA13" s="557"/>
      <c r="AB13" s="558"/>
      <c r="AC13" s="141"/>
      <c r="AD13" s="141"/>
      <c r="AE13" s="141"/>
      <c r="AF13" s="142"/>
      <c r="AG13" s="142"/>
      <c r="AH13" s="142"/>
      <c r="AI13" s="142"/>
      <c r="AJ13" s="142"/>
    </row>
    <row r="14" spans="1:37" ht="13.5" customHeight="1">
      <c r="B14" s="360">
        <f t="shared" si="0"/>
        <v>1</v>
      </c>
      <c r="C14" s="209">
        <f t="shared" si="2"/>
        <v>2</v>
      </c>
      <c r="D14" s="347" t="str">
        <f t="shared" si="1"/>
        <v>土</v>
      </c>
      <c r="E14" s="319"/>
      <c r="G14" s="22">
        <v>13</v>
      </c>
      <c r="H14" s="22">
        <v>18</v>
      </c>
      <c r="I14" s="22">
        <v>23</v>
      </c>
      <c r="J14" s="21">
        <v>28</v>
      </c>
      <c r="K14" s="160">
        <v>2</v>
      </c>
      <c r="L14" s="160">
        <v>8</v>
      </c>
      <c r="N14" s="124"/>
      <c r="O14" s="143"/>
      <c r="Q14" s="143"/>
      <c r="R14" s="22"/>
      <c r="S14" s="22"/>
      <c r="T14" s="22"/>
      <c r="U14" s="22"/>
      <c r="V14" s="22"/>
      <c r="W14" s="22"/>
      <c r="X14" s="22"/>
      <c r="Y14" s="22"/>
      <c r="Z14" s="118"/>
      <c r="AA14" s="42"/>
      <c r="AB14" s="559"/>
      <c r="AC14" s="42"/>
      <c r="AD14" s="42"/>
      <c r="AJ14" s="42"/>
    </row>
    <row r="15" spans="1:37" ht="13.5" customHeight="1">
      <c r="B15" s="360">
        <f t="shared" si="0"/>
        <v>1</v>
      </c>
      <c r="C15" s="209">
        <f t="shared" si="2"/>
        <v>3</v>
      </c>
      <c r="D15" s="347" t="str">
        <f t="shared" si="1"/>
        <v>日</v>
      </c>
      <c r="E15" s="319"/>
      <c r="G15" s="22">
        <v>14</v>
      </c>
      <c r="H15" s="22">
        <v>19</v>
      </c>
      <c r="I15" s="22">
        <v>24</v>
      </c>
      <c r="J15" s="21">
        <v>29</v>
      </c>
      <c r="K15" s="160">
        <v>3</v>
      </c>
      <c r="L15" s="160">
        <v>9</v>
      </c>
      <c r="N15" s="124"/>
      <c r="R15" s="22"/>
      <c r="S15" s="22"/>
      <c r="T15" s="22"/>
      <c r="U15" s="22"/>
      <c r="V15" s="22"/>
      <c r="W15" s="22"/>
      <c r="X15" s="22"/>
      <c r="Y15" s="22"/>
      <c r="Z15" s="118"/>
      <c r="AA15" s="42"/>
      <c r="AB15" s="559"/>
      <c r="AC15" s="42"/>
      <c r="AD15" s="42"/>
      <c r="AJ15" s="42"/>
    </row>
    <row r="16" spans="1:37" ht="13.5" customHeight="1" thickBot="1">
      <c r="B16" s="360">
        <f t="shared" si="0"/>
        <v>1</v>
      </c>
      <c r="C16" s="209">
        <f t="shared" si="2"/>
        <v>4</v>
      </c>
      <c r="D16" s="347" t="str">
        <f t="shared" si="1"/>
        <v>月</v>
      </c>
      <c r="E16" s="319"/>
      <c r="G16" s="22">
        <v>15</v>
      </c>
      <c r="H16" s="22">
        <v>20</v>
      </c>
      <c r="I16" s="22">
        <v>25</v>
      </c>
      <c r="J16" s="21">
        <v>30</v>
      </c>
      <c r="K16" s="160">
        <v>4</v>
      </c>
      <c r="L16" s="160">
        <v>10</v>
      </c>
      <c r="N16" s="124"/>
      <c r="R16" s="22"/>
      <c r="S16" s="22"/>
      <c r="T16" s="22"/>
      <c r="U16" s="22"/>
      <c r="V16" s="22"/>
      <c r="W16" s="22"/>
      <c r="X16" s="22"/>
      <c r="Y16" s="22"/>
      <c r="Z16" s="118"/>
      <c r="AA16" s="42"/>
      <c r="AB16" s="559"/>
      <c r="AC16" s="42"/>
      <c r="AD16" s="42"/>
      <c r="AJ16" s="42"/>
    </row>
    <row r="17" spans="1:37" s="286" customFormat="1" ht="13.5" customHeight="1">
      <c r="A17" s="359"/>
      <c r="B17" s="360">
        <f t="shared" si="0"/>
        <v>1</v>
      </c>
      <c r="C17" s="209">
        <f t="shared" si="2"/>
        <v>5</v>
      </c>
      <c r="D17" s="361" t="str">
        <f t="shared" si="1"/>
        <v>火</v>
      </c>
      <c r="E17" s="362"/>
      <c r="G17" s="286">
        <v>16</v>
      </c>
      <c r="H17" s="286">
        <v>21</v>
      </c>
      <c r="I17" s="286">
        <v>26</v>
      </c>
      <c r="J17" s="363">
        <v>31</v>
      </c>
      <c r="K17" s="364">
        <v>5</v>
      </c>
      <c r="L17" s="364">
        <v>11</v>
      </c>
      <c r="N17" s="365"/>
      <c r="O17" s="358" t="s">
        <v>75</v>
      </c>
      <c r="P17" s="349" t="s">
        <v>73</v>
      </c>
      <c r="Q17" s="350" t="s">
        <v>151</v>
      </c>
      <c r="R17" s="400" t="s">
        <v>150</v>
      </c>
      <c r="S17" s="351" t="s">
        <v>149</v>
      </c>
      <c r="T17" s="352" t="s">
        <v>116</v>
      </c>
      <c r="U17" s="356"/>
      <c r="V17" s="357"/>
      <c r="W17" s="661" t="s">
        <v>152</v>
      </c>
      <c r="X17" s="662"/>
      <c r="Y17" s="366" t="s">
        <v>79</v>
      </c>
      <c r="Z17" s="667" t="s">
        <v>256</v>
      </c>
      <c r="AA17" s="668"/>
      <c r="AB17" s="560" t="s">
        <v>253</v>
      </c>
      <c r="AC17" s="367"/>
      <c r="AD17" s="367" t="s">
        <v>74</v>
      </c>
      <c r="AE17" s="368"/>
      <c r="AF17" s="369" t="s">
        <v>78</v>
      </c>
      <c r="AG17" s="369"/>
      <c r="AH17" s="369"/>
      <c r="AI17" s="369"/>
      <c r="AJ17" s="369"/>
    </row>
    <row r="18" spans="1:37" ht="13.5" customHeight="1">
      <c r="B18" s="360">
        <f t="shared" si="0"/>
        <v>1</v>
      </c>
      <c r="C18" s="209">
        <f t="shared" si="2"/>
        <v>6</v>
      </c>
      <c r="D18" s="347" t="str">
        <f t="shared" si="1"/>
        <v>水</v>
      </c>
      <c r="E18" s="319"/>
      <c r="G18" s="22">
        <v>17</v>
      </c>
      <c r="H18" s="22">
        <v>22</v>
      </c>
      <c r="I18" s="22">
        <v>27</v>
      </c>
      <c r="J18" s="21">
        <v>1</v>
      </c>
      <c r="K18" s="160">
        <v>6</v>
      </c>
      <c r="L18" s="160">
        <v>12</v>
      </c>
      <c r="N18" s="210" t="s">
        <v>76</v>
      </c>
      <c r="O18" s="206" t="s">
        <v>102</v>
      </c>
      <c r="P18" s="312"/>
      <c r="Q18" s="267">
        <f ca="1">IF(P18=0,0,(DATEDIF(P18,NOW(),"Y")))</f>
        <v>0</v>
      </c>
      <c r="R18" s="345"/>
      <c r="S18" s="407" t="s">
        <v>202</v>
      </c>
      <c r="T18" s="342"/>
      <c r="U18" s="258" t="b">
        <v>0</v>
      </c>
      <c r="V18" s="256">
        <f>IF(U18=TRUE,1,0)</f>
        <v>0</v>
      </c>
      <c r="W18" s="663"/>
      <c r="X18" s="664"/>
      <c r="Y18" s="201"/>
      <c r="Z18" s="659"/>
      <c r="AA18" s="660"/>
      <c r="AB18" s="561">
        <f ca="1">IF(Z18&gt;0,DATEDIF(Z18,TODAY(),"Y")&amp;"年"&amp;DATEDIF(Z18,TODAY(),"YM")&amp;"ヶ月",0)</f>
        <v>0</v>
      </c>
      <c r="AC18" s="141"/>
      <c r="AD18" s="141"/>
      <c r="AE18" s="141"/>
      <c r="AF18" s="142"/>
      <c r="AG18" s="142"/>
      <c r="AH18" s="142"/>
      <c r="AI18" s="142"/>
      <c r="AJ18" s="142"/>
    </row>
    <row r="19" spans="1:37" ht="13.5" customHeight="1">
      <c r="B19" s="360">
        <f t="shared" si="0"/>
        <v>1</v>
      </c>
      <c r="C19" s="209">
        <f t="shared" si="2"/>
        <v>7</v>
      </c>
      <c r="D19" s="347" t="str">
        <f t="shared" si="1"/>
        <v>木</v>
      </c>
      <c r="E19" s="319"/>
      <c r="G19" s="22">
        <v>18</v>
      </c>
      <c r="H19" s="22">
        <v>23</v>
      </c>
      <c r="I19" s="22">
        <v>28</v>
      </c>
      <c r="J19" s="21">
        <v>2</v>
      </c>
      <c r="K19" s="160">
        <v>7</v>
      </c>
      <c r="L19" s="160">
        <v>13</v>
      </c>
      <c r="N19" s="210" t="s">
        <v>77</v>
      </c>
      <c r="O19" s="206" t="s">
        <v>103</v>
      </c>
      <c r="P19" s="312"/>
      <c r="Q19" s="267">
        <f ca="1">IF(P19=0,0,(DATEDIF(P19,NOW(),"Y")))</f>
        <v>0</v>
      </c>
      <c r="R19" s="345"/>
      <c r="S19" s="407" t="s">
        <v>202</v>
      </c>
      <c r="T19" s="342"/>
      <c r="U19" s="258" t="b">
        <v>0</v>
      </c>
      <c r="V19" s="256">
        <f>IF(U19=TRUE,1,0)</f>
        <v>0</v>
      </c>
      <c r="W19" s="663"/>
      <c r="X19" s="664"/>
      <c r="Y19" s="201"/>
      <c r="Z19" s="659"/>
      <c r="AA19" s="660"/>
      <c r="AB19" s="561">
        <f ca="1">IF(Z19&gt;0,DATEDIF(Z19,TODAY(),"Y")&amp;"年"&amp;DATEDIF(Z19,TODAY(),"YM")&amp;"ヶ月",0)</f>
        <v>0</v>
      </c>
      <c r="AC19" s="141"/>
      <c r="AD19" s="141"/>
      <c r="AE19" s="141"/>
      <c r="AF19" s="142"/>
      <c r="AG19" s="142"/>
      <c r="AH19" s="142"/>
      <c r="AI19" s="142"/>
      <c r="AJ19" s="142"/>
    </row>
    <row r="20" spans="1:37" ht="13.5" customHeight="1">
      <c r="B20" s="360">
        <f t="shared" si="0"/>
        <v>1</v>
      </c>
      <c r="C20" s="209">
        <f t="shared" si="2"/>
        <v>8</v>
      </c>
      <c r="D20" s="347" t="str">
        <f t="shared" si="1"/>
        <v>金</v>
      </c>
      <c r="E20" s="319"/>
      <c r="G20" s="22">
        <v>19</v>
      </c>
      <c r="H20" s="22">
        <v>24</v>
      </c>
      <c r="I20" s="22">
        <v>29</v>
      </c>
      <c r="J20" s="21">
        <v>3</v>
      </c>
      <c r="K20" s="160">
        <v>8</v>
      </c>
      <c r="L20" s="160">
        <v>14</v>
      </c>
      <c r="N20" s="210"/>
      <c r="O20" s="211"/>
      <c r="P20" s="266"/>
      <c r="Q20" s="266"/>
      <c r="R20" s="332"/>
      <c r="S20" s="332"/>
      <c r="T20" s="126"/>
      <c r="U20" s="257"/>
      <c r="V20" s="257"/>
      <c r="W20" s="665"/>
      <c r="X20" s="666"/>
      <c r="Y20" s="296"/>
      <c r="Z20" s="659"/>
      <c r="AA20" s="660"/>
      <c r="AB20" s="141"/>
      <c r="AC20" s="141"/>
      <c r="AD20" s="141"/>
      <c r="AE20" s="141"/>
      <c r="AF20" s="142"/>
      <c r="AG20" s="142"/>
      <c r="AH20" s="142"/>
      <c r="AI20" s="142"/>
      <c r="AJ20" s="142"/>
    </row>
    <row r="21" spans="1:37" ht="13.5" customHeight="1">
      <c r="B21" s="360">
        <f t="shared" si="0"/>
        <v>1</v>
      </c>
      <c r="C21" s="209">
        <f t="shared" si="2"/>
        <v>9</v>
      </c>
      <c r="D21" s="347" t="str">
        <f t="shared" si="1"/>
        <v>土</v>
      </c>
      <c r="E21" s="319"/>
      <c r="G21" s="22">
        <v>20</v>
      </c>
      <c r="H21" s="22">
        <v>25</v>
      </c>
      <c r="I21" s="22">
        <v>30</v>
      </c>
      <c r="J21" s="21">
        <v>4</v>
      </c>
      <c r="K21" s="160">
        <v>9</v>
      </c>
      <c r="L21" s="160">
        <v>15</v>
      </c>
      <c r="R21" s="22"/>
      <c r="S21" s="22"/>
      <c r="T21" s="22"/>
      <c r="U21" s="22"/>
      <c r="V21" s="22"/>
      <c r="W21" s="22"/>
      <c r="X21" s="22"/>
      <c r="Y21" s="22"/>
      <c r="AH21" s="22"/>
      <c r="AI21" s="22"/>
    </row>
    <row r="22" spans="1:37" ht="13.5" customHeight="1">
      <c r="B22" s="360">
        <f t="shared" si="0"/>
        <v>1</v>
      </c>
      <c r="C22" s="209">
        <f t="shared" si="2"/>
        <v>10</v>
      </c>
      <c r="D22" s="347" t="str">
        <f t="shared" si="1"/>
        <v>日</v>
      </c>
      <c r="E22" s="319"/>
      <c r="G22" s="22">
        <v>21</v>
      </c>
      <c r="H22" s="22">
        <v>26</v>
      </c>
      <c r="I22" s="22">
        <v>31</v>
      </c>
      <c r="J22" s="21">
        <v>5</v>
      </c>
      <c r="K22" s="160">
        <v>10</v>
      </c>
      <c r="L22" s="160">
        <v>16</v>
      </c>
      <c r="O22" s="42"/>
      <c r="P22" s="42"/>
      <c r="Q22" s="42"/>
      <c r="R22" s="22"/>
      <c r="S22" s="22"/>
      <c r="T22" s="22"/>
      <c r="U22" s="22"/>
      <c r="V22" s="22"/>
      <c r="W22" s="22"/>
      <c r="X22" s="22"/>
      <c r="Y22" s="22"/>
      <c r="AH22" s="22"/>
      <c r="AI22" s="22"/>
    </row>
    <row r="23" spans="1:37" ht="13.5" customHeight="1">
      <c r="B23" s="360">
        <f t="shared" si="0"/>
        <v>1</v>
      </c>
      <c r="C23" s="209">
        <f t="shared" si="2"/>
        <v>11</v>
      </c>
      <c r="D23" s="347" t="str">
        <f t="shared" si="1"/>
        <v>月</v>
      </c>
      <c r="E23" s="319"/>
      <c r="G23" s="22">
        <v>22</v>
      </c>
      <c r="H23" s="22">
        <v>27</v>
      </c>
      <c r="I23" s="22">
        <v>1</v>
      </c>
      <c r="J23" s="21">
        <v>6</v>
      </c>
      <c r="K23" s="160">
        <v>11</v>
      </c>
      <c r="L23" s="160">
        <v>17</v>
      </c>
      <c r="O23" s="42"/>
      <c r="P23" s="42"/>
      <c r="Q23" s="42"/>
      <c r="R23" s="22"/>
      <c r="S23" s="22"/>
      <c r="T23" s="22"/>
      <c r="U23" s="22"/>
      <c r="V23" s="22"/>
      <c r="W23" s="22"/>
      <c r="X23" s="22"/>
      <c r="Y23" s="22"/>
      <c r="AE23" s="22"/>
      <c r="AF23" s="22"/>
      <c r="AG23" s="22"/>
      <c r="AI23" s="22"/>
    </row>
    <row r="24" spans="1:37" ht="13.5" customHeight="1">
      <c r="B24" s="360">
        <f t="shared" si="0"/>
        <v>1</v>
      </c>
      <c r="C24" s="209">
        <f t="shared" si="2"/>
        <v>12</v>
      </c>
      <c r="D24" s="347" t="str">
        <f t="shared" si="1"/>
        <v>火</v>
      </c>
      <c r="E24" s="319"/>
      <c r="G24" s="22">
        <v>23</v>
      </c>
      <c r="H24" s="22">
        <v>28</v>
      </c>
      <c r="I24" s="22">
        <v>2</v>
      </c>
      <c r="J24" s="21">
        <v>7</v>
      </c>
      <c r="K24" s="160">
        <v>12</v>
      </c>
      <c r="L24" s="160">
        <v>18</v>
      </c>
      <c r="O24" s="42"/>
      <c r="P24" s="42"/>
      <c r="Q24" s="42"/>
      <c r="R24" s="22"/>
      <c r="S24" s="22"/>
      <c r="T24" s="22"/>
      <c r="U24" s="22"/>
      <c r="V24" s="22"/>
      <c r="W24" s="42"/>
      <c r="X24" s="22"/>
      <c r="Y24" s="22"/>
      <c r="AE24" s="22"/>
      <c r="AF24" s="22"/>
      <c r="AG24" s="22"/>
    </row>
    <row r="25" spans="1:37" ht="13.5" customHeight="1">
      <c r="B25" s="360">
        <f t="shared" si="0"/>
        <v>1</v>
      </c>
      <c r="C25" s="209">
        <f t="shared" si="2"/>
        <v>13</v>
      </c>
      <c r="D25" s="347" t="str">
        <f t="shared" si="1"/>
        <v>水</v>
      </c>
      <c r="E25" s="319"/>
      <c r="G25" s="22">
        <v>24</v>
      </c>
      <c r="H25" s="22">
        <v>29</v>
      </c>
      <c r="I25" s="22">
        <v>3</v>
      </c>
      <c r="J25" s="21">
        <v>8</v>
      </c>
      <c r="K25" s="160">
        <v>13</v>
      </c>
      <c r="L25" s="160">
        <v>19</v>
      </c>
      <c r="O25" s="42"/>
      <c r="P25" s="42"/>
      <c r="Q25" s="42"/>
      <c r="R25" s="22"/>
      <c r="S25" s="22"/>
      <c r="T25" s="22"/>
      <c r="U25" s="22"/>
      <c r="V25" s="22"/>
      <c r="W25" s="22"/>
      <c r="X25" s="22"/>
      <c r="Y25" s="22"/>
      <c r="AE25" s="22"/>
      <c r="AF25" s="22"/>
      <c r="AG25" s="22"/>
      <c r="AH25" s="22"/>
      <c r="AJ25" s="42"/>
      <c r="AK25" s="42"/>
    </row>
    <row r="26" spans="1:37" ht="13.5" customHeight="1">
      <c r="B26" s="360">
        <f t="shared" si="0"/>
        <v>1</v>
      </c>
      <c r="C26" s="209">
        <f t="shared" si="2"/>
        <v>14</v>
      </c>
      <c r="D26" s="347" t="str">
        <f t="shared" si="1"/>
        <v>木</v>
      </c>
      <c r="E26" s="319"/>
      <c r="G26" s="22">
        <v>25</v>
      </c>
      <c r="H26" s="22">
        <v>30</v>
      </c>
      <c r="I26" s="22">
        <v>4</v>
      </c>
      <c r="J26" s="21">
        <v>9</v>
      </c>
      <c r="K26" s="160">
        <v>14</v>
      </c>
      <c r="L26" s="160">
        <v>20</v>
      </c>
      <c r="R26" s="22"/>
      <c r="S26" s="22"/>
      <c r="T26" s="22"/>
      <c r="U26" s="22"/>
      <c r="V26" s="22"/>
      <c r="W26" s="22"/>
      <c r="X26" s="22"/>
      <c r="Y26" s="22"/>
      <c r="AE26" s="22"/>
      <c r="AF26" s="22"/>
      <c r="AG26" s="22"/>
      <c r="AH26" s="22"/>
      <c r="AI26" s="22"/>
      <c r="AJ26" s="42"/>
      <c r="AK26" s="42"/>
    </row>
    <row r="27" spans="1:37" ht="13.5" customHeight="1">
      <c r="B27" s="360">
        <f t="shared" si="0"/>
        <v>1</v>
      </c>
      <c r="C27" s="209">
        <f t="shared" si="2"/>
        <v>15</v>
      </c>
      <c r="D27" s="347" t="str">
        <f t="shared" si="1"/>
        <v>金</v>
      </c>
      <c r="E27" s="319"/>
      <c r="G27" s="22">
        <v>26</v>
      </c>
      <c r="H27" s="22">
        <v>31</v>
      </c>
      <c r="I27" s="22">
        <v>5</v>
      </c>
      <c r="J27" s="21">
        <v>10</v>
      </c>
      <c r="K27" s="160">
        <v>15</v>
      </c>
      <c r="L27" s="160">
        <v>21</v>
      </c>
      <c r="R27" s="22"/>
      <c r="S27" s="22"/>
      <c r="T27" s="22"/>
      <c r="U27" s="22"/>
      <c r="V27" s="22"/>
      <c r="W27" s="22"/>
      <c r="X27" s="22"/>
      <c r="Y27" s="22"/>
      <c r="AE27" s="22"/>
      <c r="AF27" s="22"/>
      <c r="AG27" s="22"/>
      <c r="AH27" s="22"/>
      <c r="AI27" s="22"/>
    </row>
    <row r="28" spans="1:37" ht="13.5" customHeight="1">
      <c r="B28" s="360">
        <f t="shared" si="0"/>
        <v>1</v>
      </c>
      <c r="C28" s="209">
        <f t="shared" si="2"/>
        <v>16</v>
      </c>
      <c r="D28" s="347" t="str">
        <f t="shared" si="1"/>
        <v>土</v>
      </c>
      <c r="E28" s="319"/>
      <c r="G28" s="22">
        <v>27</v>
      </c>
      <c r="H28" s="22">
        <v>1</v>
      </c>
      <c r="I28" s="22">
        <v>6</v>
      </c>
      <c r="J28" s="21">
        <v>11</v>
      </c>
      <c r="K28" s="160">
        <v>16</v>
      </c>
      <c r="L28" s="160">
        <v>22</v>
      </c>
      <c r="R28" s="22"/>
      <c r="S28" s="22"/>
      <c r="T28" s="22"/>
      <c r="U28" s="22"/>
      <c r="V28" s="22"/>
      <c r="W28" s="22"/>
      <c r="X28" s="22"/>
      <c r="Y28" s="22"/>
      <c r="AE28" s="22"/>
      <c r="AF28" s="22"/>
      <c r="AG28" s="22"/>
      <c r="AH28" s="22"/>
      <c r="AI28" s="22"/>
    </row>
    <row r="29" spans="1:37" ht="13.5" customHeight="1">
      <c r="B29" s="360">
        <f t="shared" si="0"/>
        <v>1</v>
      </c>
      <c r="C29" s="209">
        <f t="shared" si="2"/>
        <v>17</v>
      </c>
      <c r="D29" s="347" t="str">
        <f t="shared" si="1"/>
        <v>日</v>
      </c>
      <c r="E29" s="319"/>
      <c r="G29" s="22">
        <v>28</v>
      </c>
      <c r="H29" s="22">
        <v>2</v>
      </c>
      <c r="I29" s="22">
        <v>7</v>
      </c>
      <c r="J29" s="21">
        <v>12</v>
      </c>
      <c r="K29" s="160">
        <v>17</v>
      </c>
      <c r="L29" s="160">
        <v>23</v>
      </c>
      <c r="R29" s="22"/>
      <c r="S29" s="22"/>
      <c r="T29" s="22"/>
      <c r="U29" s="22"/>
      <c r="V29" s="22"/>
      <c r="W29" s="22"/>
      <c r="X29" s="22"/>
      <c r="Y29" s="22"/>
      <c r="AE29" s="22"/>
      <c r="AF29" s="22"/>
      <c r="AG29" s="22"/>
      <c r="AH29" s="22"/>
      <c r="AI29" s="22"/>
    </row>
    <row r="30" spans="1:37" ht="13.5" customHeight="1">
      <c r="B30" s="360">
        <f t="shared" si="0"/>
        <v>1</v>
      </c>
      <c r="C30" s="209">
        <f t="shared" si="2"/>
        <v>18</v>
      </c>
      <c r="D30" s="347" t="str">
        <f t="shared" si="1"/>
        <v>月</v>
      </c>
      <c r="E30" s="319"/>
      <c r="G30" s="22">
        <v>29</v>
      </c>
      <c r="H30" s="22">
        <v>3</v>
      </c>
      <c r="I30" s="22">
        <v>8</v>
      </c>
      <c r="J30" s="21">
        <v>13</v>
      </c>
      <c r="K30" s="160">
        <v>18</v>
      </c>
      <c r="L30" s="160">
        <v>24</v>
      </c>
      <c r="R30" s="22"/>
      <c r="S30" s="22"/>
      <c r="T30" s="22"/>
      <c r="U30" s="22"/>
      <c r="V30" s="22"/>
      <c r="W30" s="22"/>
      <c r="X30" s="22"/>
      <c r="Y30" s="22"/>
      <c r="AE30" s="22"/>
      <c r="AF30" s="22"/>
      <c r="AG30" s="22"/>
      <c r="AH30" s="22"/>
      <c r="AI30" s="22"/>
    </row>
    <row r="31" spans="1:37" ht="13.5" customHeight="1">
      <c r="B31" s="360">
        <f t="shared" si="0"/>
        <v>1</v>
      </c>
      <c r="C31" s="209">
        <f t="shared" si="2"/>
        <v>19</v>
      </c>
      <c r="D31" s="347" t="str">
        <f t="shared" si="1"/>
        <v>火</v>
      </c>
      <c r="E31" s="319"/>
      <c r="G31" s="22">
        <v>30</v>
      </c>
      <c r="H31" s="22">
        <v>4</v>
      </c>
      <c r="I31" s="22">
        <v>9</v>
      </c>
      <c r="J31" s="21">
        <v>14</v>
      </c>
      <c r="K31" s="160">
        <v>19</v>
      </c>
      <c r="L31" s="160">
        <v>25</v>
      </c>
      <c r="R31" s="22"/>
      <c r="S31" s="22"/>
      <c r="T31" s="22"/>
      <c r="U31" s="22"/>
      <c r="V31" s="22"/>
      <c r="W31" s="22"/>
      <c r="X31" s="22"/>
      <c r="Y31" s="22"/>
      <c r="AE31" s="22"/>
      <c r="AF31" s="22"/>
      <c r="AG31" s="22"/>
      <c r="AH31" s="22"/>
      <c r="AI31" s="22"/>
    </row>
    <row r="32" spans="1:37" ht="13.5" customHeight="1">
      <c r="B32" s="360">
        <f t="shared" si="0"/>
        <v>1</v>
      </c>
      <c r="C32" s="209">
        <f t="shared" si="2"/>
        <v>20</v>
      </c>
      <c r="D32" s="347" t="str">
        <f t="shared" si="1"/>
        <v>水</v>
      </c>
      <c r="E32" s="319"/>
      <c r="G32" s="22">
        <v>31</v>
      </c>
      <c r="H32" s="22">
        <v>5</v>
      </c>
      <c r="I32" s="22">
        <v>10</v>
      </c>
      <c r="J32" s="21">
        <v>15</v>
      </c>
      <c r="K32" s="160">
        <v>20</v>
      </c>
      <c r="L32" s="160">
        <v>26</v>
      </c>
      <c r="R32" s="22"/>
      <c r="S32" s="22"/>
      <c r="T32" s="22"/>
      <c r="U32" s="22"/>
      <c r="V32" s="22"/>
      <c r="W32" s="22"/>
      <c r="X32" s="22"/>
      <c r="Y32" s="22"/>
      <c r="AE32" s="22"/>
      <c r="AF32" s="22"/>
      <c r="AG32" s="22"/>
      <c r="AH32" s="22"/>
      <c r="AI32" s="22"/>
    </row>
    <row r="33" spans="2:35" ht="13.5" customHeight="1">
      <c r="B33" s="360">
        <f t="shared" si="0"/>
        <v>1</v>
      </c>
      <c r="C33" s="209">
        <f t="shared" si="2"/>
        <v>21</v>
      </c>
      <c r="D33" s="347" t="str">
        <f t="shared" si="1"/>
        <v>木</v>
      </c>
      <c r="E33" s="319"/>
      <c r="G33" s="22">
        <v>1</v>
      </c>
      <c r="H33" s="22">
        <v>6</v>
      </c>
      <c r="I33" s="22">
        <v>11</v>
      </c>
      <c r="J33" s="21">
        <v>16</v>
      </c>
      <c r="K33" s="160">
        <v>21</v>
      </c>
      <c r="L33" s="160">
        <v>27</v>
      </c>
      <c r="R33" s="22"/>
      <c r="S33" s="22"/>
      <c r="T33" s="22"/>
      <c r="U33" s="22"/>
      <c r="V33" s="22"/>
      <c r="W33" s="22"/>
      <c r="X33" s="22"/>
      <c r="Y33" s="22"/>
      <c r="AE33" s="22"/>
      <c r="AF33" s="22"/>
      <c r="AG33" s="22"/>
      <c r="AH33" s="22"/>
      <c r="AI33" s="22"/>
    </row>
    <row r="34" spans="2:35" ht="13.5" customHeight="1">
      <c r="B34" s="360">
        <f t="shared" si="0"/>
        <v>1</v>
      </c>
      <c r="C34" s="209">
        <f t="shared" si="2"/>
        <v>22</v>
      </c>
      <c r="D34" s="347" t="str">
        <f t="shared" si="1"/>
        <v>金</v>
      </c>
      <c r="E34" s="319"/>
      <c r="G34" s="22">
        <v>2</v>
      </c>
      <c r="H34" s="22">
        <v>7</v>
      </c>
      <c r="I34" s="22">
        <v>12</v>
      </c>
      <c r="J34" s="21">
        <v>17</v>
      </c>
      <c r="K34" s="160">
        <v>22</v>
      </c>
      <c r="L34" s="160">
        <v>28</v>
      </c>
      <c r="R34" s="22"/>
      <c r="S34" s="22"/>
      <c r="T34" s="22"/>
      <c r="U34" s="22"/>
      <c r="V34" s="22"/>
      <c r="W34" s="22"/>
      <c r="X34" s="22"/>
      <c r="Y34" s="22"/>
      <c r="AE34" s="22"/>
      <c r="AF34" s="22"/>
      <c r="AG34" s="22"/>
      <c r="AH34" s="22"/>
      <c r="AI34" s="22"/>
    </row>
    <row r="35" spans="2:35" ht="13.5" customHeight="1">
      <c r="B35" s="360">
        <f t="shared" si="0"/>
        <v>1</v>
      </c>
      <c r="C35" s="209">
        <f t="shared" si="2"/>
        <v>23</v>
      </c>
      <c r="D35" s="347" t="str">
        <f t="shared" si="1"/>
        <v>土</v>
      </c>
      <c r="E35" s="319"/>
      <c r="G35" s="22">
        <v>3</v>
      </c>
      <c r="H35" s="22">
        <v>8</v>
      </c>
      <c r="I35" s="22">
        <v>13</v>
      </c>
      <c r="J35" s="21">
        <v>18</v>
      </c>
      <c r="K35" s="160">
        <v>23</v>
      </c>
      <c r="L35" s="160">
        <v>29</v>
      </c>
      <c r="R35" s="22"/>
      <c r="S35" s="22"/>
      <c r="T35" s="22"/>
      <c r="U35" s="22"/>
      <c r="V35" s="22"/>
      <c r="W35" s="22"/>
      <c r="X35" s="22"/>
      <c r="Y35" s="22"/>
      <c r="AE35" s="22"/>
      <c r="AF35" s="22"/>
      <c r="AG35" s="22"/>
      <c r="AH35" s="22"/>
      <c r="AI35" s="22"/>
    </row>
    <row r="36" spans="2:35" ht="13.5" customHeight="1">
      <c r="B36" s="360">
        <f t="shared" si="0"/>
        <v>1</v>
      </c>
      <c r="C36" s="209">
        <f t="shared" si="2"/>
        <v>24</v>
      </c>
      <c r="D36" s="347" t="str">
        <f t="shared" si="1"/>
        <v>日</v>
      </c>
      <c r="E36" s="319"/>
      <c r="G36" s="22">
        <v>4</v>
      </c>
      <c r="H36" s="22">
        <v>9</v>
      </c>
      <c r="I36" s="22">
        <v>14</v>
      </c>
      <c r="J36" s="21">
        <v>19</v>
      </c>
      <c r="K36" s="160">
        <v>24</v>
      </c>
      <c r="L36" s="160">
        <v>30</v>
      </c>
      <c r="R36" s="22"/>
      <c r="S36" s="22"/>
      <c r="T36" s="22"/>
      <c r="U36" s="22"/>
      <c r="V36" s="22"/>
      <c r="W36" s="22"/>
      <c r="X36" s="22"/>
      <c r="Y36" s="22"/>
      <c r="AE36" s="22"/>
      <c r="AF36" s="22"/>
      <c r="AG36" s="22"/>
      <c r="AH36" s="22"/>
      <c r="AI36" s="22"/>
    </row>
    <row r="37" spans="2:35" ht="14.25">
      <c r="B37" s="360">
        <f t="shared" si="0"/>
        <v>1</v>
      </c>
      <c r="C37" s="209">
        <f t="shared" si="2"/>
        <v>25</v>
      </c>
      <c r="D37" s="347" t="str">
        <f t="shared" si="1"/>
        <v>月</v>
      </c>
      <c r="E37" s="319"/>
      <c r="G37" s="22">
        <v>5</v>
      </c>
      <c r="H37" s="22">
        <v>10</v>
      </c>
      <c r="I37" s="22">
        <v>15</v>
      </c>
      <c r="J37" s="309">
        <v>20</v>
      </c>
      <c r="K37" s="310">
        <v>25</v>
      </c>
      <c r="L37" s="310">
        <v>31</v>
      </c>
      <c r="R37" s="22"/>
      <c r="S37" s="22"/>
      <c r="T37" s="22"/>
      <c r="U37" s="22"/>
      <c r="V37" s="22"/>
      <c r="W37" s="22"/>
      <c r="X37" s="22"/>
      <c r="Y37" s="22"/>
      <c r="AE37" s="22"/>
      <c r="AF37" s="22"/>
      <c r="AG37" s="22"/>
      <c r="AH37" s="22"/>
      <c r="AI37" s="22"/>
    </row>
    <row r="38" spans="2:35">
      <c r="R38" s="22"/>
      <c r="S38" s="22"/>
      <c r="T38" s="22"/>
      <c r="U38" s="22"/>
      <c r="V38" s="22"/>
      <c r="W38" s="22"/>
      <c r="X38" s="22"/>
      <c r="Y38" s="22"/>
      <c r="AE38" s="22"/>
      <c r="AF38" s="22"/>
      <c r="AG38" s="22"/>
      <c r="AH38" s="22"/>
      <c r="AI38" s="22"/>
    </row>
    <row r="39" spans="2:35">
      <c r="R39" s="22"/>
      <c r="S39" s="22"/>
      <c r="T39" s="22"/>
      <c r="U39" s="22"/>
      <c r="V39" s="22"/>
      <c r="W39" s="22"/>
      <c r="X39" s="22"/>
      <c r="Y39" s="22"/>
      <c r="AE39" s="22"/>
      <c r="AF39" s="22"/>
      <c r="AG39" s="22"/>
      <c r="AH39" s="22"/>
      <c r="AI39" s="22"/>
    </row>
    <row r="40" spans="2:35" hidden="1">
      <c r="B40" s="371">
        <v>20</v>
      </c>
      <c r="C40" s="370">
        <v>2005</v>
      </c>
      <c r="R40" s="22"/>
      <c r="S40" s="22"/>
      <c r="T40" s="22"/>
      <c r="U40" s="22"/>
      <c r="V40" s="22"/>
      <c r="W40" s="22"/>
      <c r="X40" s="22"/>
      <c r="Y40" s="22"/>
      <c r="AE40" s="22"/>
      <c r="AF40" s="22"/>
      <c r="AG40" s="22"/>
      <c r="AH40" s="22"/>
      <c r="AI40" s="22"/>
    </row>
    <row r="41" spans="2:35" hidden="1">
      <c r="B41" s="371">
        <v>25</v>
      </c>
      <c r="C41" s="370">
        <v>2006</v>
      </c>
      <c r="M41" s="118"/>
      <c r="N41" s="127"/>
      <c r="AH41" s="22"/>
      <c r="AI41" s="22"/>
    </row>
    <row r="42" spans="2:35" hidden="1">
      <c r="B42" s="371">
        <v>31</v>
      </c>
      <c r="C42" s="370">
        <v>2007</v>
      </c>
      <c r="AH42" s="22"/>
      <c r="AI42" s="22"/>
    </row>
    <row r="43" spans="2:35" hidden="1">
      <c r="B43" s="371">
        <v>1</v>
      </c>
      <c r="C43" s="370">
        <v>2008</v>
      </c>
      <c r="AI43" s="22"/>
    </row>
    <row r="44" spans="2:35" hidden="1">
      <c r="B44" s="371">
        <v>2</v>
      </c>
      <c r="C44" s="370">
        <v>2009</v>
      </c>
    </row>
    <row r="45" spans="2:35" hidden="1">
      <c r="B45" s="371">
        <v>3</v>
      </c>
      <c r="C45" s="370">
        <v>2010</v>
      </c>
    </row>
    <row r="46" spans="2:35" hidden="1">
      <c r="B46" s="371">
        <v>4</v>
      </c>
      <c r="C46" s="370">
        <v>2011</v>
      </c>
    </row>
    <row r="47" spans="2:35" hidden="1">
      <c r="B47" s="371">
        <v>5</v>
      </c>
      <c r="C47" s="370">
        <v>2012</v>
      </c>
    </row>
    <row r="48" spans="2:35" hidden="1">
      <c r="B48" s="371">
        <v>6</v>
      </c>
      <c r="C48" s="370">
        <v>2013</v>
      </c>
    </row>
    <row r="49" spans="2:3" hidden="1">
      <c r="B49" s="371">
        <v>7</v>
      </c>
      <c r="C49" s="370">
        <v>2014</v>
      </c>
    </row>
    <row r="50" spans="2:3" hidden="1">
      <c r="B50" s="371">
        <v>8</v>
      </c>
      <c r="C50" s="370">
        <v>2015</v>
      </c>
    </row>
    <row r="51" spans="2:3" hidden="1">
      <c r="B51" s="371">
        <v>9</v>
      </c>
      <c r="C51" s="370">
        <v>2016</v>
      </c>
    </row>
    <row r="52" spans="2:3" hidden="1">
      <c r="B52" s="371">
        <v>10</v>
      </c>
      <c r="C52" s="370">
        <v>2017</v>
      </c>
    </row>
    <row r="53" spans="2:3" hidden="1">
      <c r="B53" s="371">
        <v>11</v>
      </c>
      <c r="C53" s="370">
        <v>2018</v>
      </c>
    </row>
    <row r="54" spans="2:3" hidden="1">
      <c r="B54" s="371">
        <v>12</v>
      </c>
      <c r="C54" s="370">
        <v>2019</v>
      </c>
    </row>
    <row r="55" spans="2:3" hidden="1">
      <c r="C55" s="370">
        <v>2020</v>
      </c>
    </row>
    <row r="56" spans="2:3" hidden="1">
      <c r="C56" s="370">
        <v>2021</v>
      </c>
    </row>
    <row r="57" spans="2:3" hidden="1">
      <c r="C57" s="370">
        <v>2022</v>
      </c>
    </row>
    <row r="58" spans="2:3" hidden="1">
      <c r="C58" s="370">
        <v>2023</v>
      </c>
    </row>
    <row r="59" spans="2:3" hidden="1">
      <c r="C59" s="370">
        <v>2024</v>
      </c>
    </row>
    <row r="60" spans="2:3" hidden="1">
      <c r="C60" s="370">
        <v>2025</v>
      </c>
    </row>
    <row r="61" spans="2:3" hidden="1">
      <c r="C61" s="370">
        <v>2026</v>
      </c>
    </row>
    <row r="62" spans="2:3" hidden="1">
      <c r="C62" s="370">
        <v>2027</v>
      </c>
    </row>
    <row r="63" spans="2:3" hidden="1">
      <c r="C63" s="370">
        <v>2028</v>
      </c>
    </row>
    <row r="64" spans="2:3" hidden="1">
      <c r="C64" s="370">
        <v>2029</v>
      </c>
    </row>
    <row r="65" spans="1:4" hidden="1">
      <c r="C65" s="370">
        <v>2030</v>
      </c>
    </row>
    <row r="66" spans="1:4" hidden="1">
      <c r="C66" s="370">
        <v>2031</v>
      </c>
    </row>
    <row r="67" spans="1:4" hidden="1">
      <c r="C67" s="370">
        <v>2032</v>
      </c>
    </row>
    <row r="68" spans="1:4" hidden="1">
      <c r="C68" s="370">
        <v>2033</v>
      </c>
    </row>
    <row r="69" spans="1:4" hidden="1">
      <c r="C69" s="370">
        <v>2034</v>
      </c>
    </row>
    <row r="70" spans="1:4" hidden="1">
      <c r="C70" s="370">
        <v>2035</v>
      </c>
    </row>
    <row r="71" spans="1:4" hidden="1">
      <c r="C71" s="370">
        <v>2036</v>
      </c>
    </row>
    <row r="72" spans="1:4" hidden="1">
      <c r="C72" s="370">
        <v>2037</v>
      </c>
    </row>
    <row r="73" spans="1:4" hidden="1">
      <c r="C73" s="370">
        <v>2038</v>
      </c>
    </row>
    <row r="74" spans="1:4" hidden="1">
      <c r="A74" s="331" t="s">
        <v>44</v>
      </c>
      <c r="C74" s="370">
        <v>2039</v>
      </c>
    </row>
    <row r="75" spans="1:4" hidden="1">
      <c r="A75" s="331" t="s">
        <v>86</v>
      </c>
      <c r="C75" s="370">
        <v>2040</v>
      </c>
    </row>
    <row r="76" spans="1:4" hidden="1">
      <c r="A76" s="331"/>
      <c r="C76" s="370">
        <v>2041</v>
      </c>
    </row>
    <row r="77" spans="1:4" hidden="1">
      <c r="B77" s="371" t="s">
        <v>37</v>
      </c>
      <c r="C77" s="370">
        <v>2042</v>
      </c>
    </row>
    <row r="78" spans="1:4" hidden="1">
      <c r="B78" s="371" t="s">
        <v>148</v>
      </c>
      <c r="C78" s="370">
        <v>2043</v>
      </c>
      <c r="D78" s="355">
        <v>1</v>
      </c>
    </row>
    <row r="79" spans="1:4" hidden="1">
      <c r="C79" s="370">
        <v>2044</v>
      </c>
      <c r="D79" s="355">
        <v>2</v>
      </c>
    </row>
    <row r="80" spans="1:4" hidden="1">
      <c r="B80" s="371">
        <v>5</v>
      </c>
      <c r="C80" s="370">
        <v>2045</v>
      </c>
      <c r="D80" s="355">
        <v>3</v>
      </c>
    </row>
    <row r="81" spans="2:4" hidden="1">
      <c r="B81" s="371">
        <v>10</v>
      </c>
      <c r="C81" s="370">
        <v>2046</v>
      </c>
      <c r="D81" s="355">
        <v>4</v>
      </c>
    </row>
    <row r="82" spans="2:4" hidden="1">
      <c r="B82" s="371">
        <v>15</v>
      </c>
      <c r="C82" s="370">
        <v>2047</v>
      </c>
      <c r="D82" s="355">
        <v>5</v>
      </c>
    </row>
    <row r="83" spans="2:4" hidden="1">
      <c r="B83" s="371">
        <v>20</v>
      </c>
      <c r="C83" s="370">
        <v>2048</v>
      </c>
      <c r="D83" s="355">
        <v>6</v>
      </c>
    </row>
    <row r="84" spans="2:4" hidden="1">
      <c r="B84" s="371">
        <v>25</v>
      </c>
      <c r="C84" s="370">
        <v>2049</v>
      </c>
      <c r="D84" s="355">
        <v>7</v>
      </c>
    </row>
    <row r="85" spans="2:4" hidden="1">
      <c r="B85" s="371">
        <v>31</v>
      </c>
      <c r="C85" s="370">
        <v>2050</v>
      </c>
      <c r="D85" s="355">
        <v>8</v>
      </c>
    </row>
    <row r="86" spans="2:4" hidden="1">
      <c r="D86" s="355">
        <v>9</v>
      </c>
    </row>
  </sheetData>
  <sheetProtection password="C7DC" sheet="1" objects="1" scenarios="1"/>
  <mergeCells count="22">
    <mergeCell ref="AF9:AH9"/>
    <mergeCell ref="B2:AB2"/>
    <mergeCell ref="J4:K4"/>
    <mergeCell ref="B4:C4"/>
    <mergeCell ref="Q4:R4"/>
    <mergeCell ref="AB4:AE4"/>
    <mergeCell ref="X10:Y10"/>
    <mergeCell ref="X11:Y11"/>
    <mergeCell ref="X12:Y12"/>
    <mergeCell ref="X13:Y13"/>
    <mergeCell ref="AA6:AB6"/>
    <mergeCell ref="AA7:AB7"/>
    <mergeCell ref="AB9:AD9"/>
    <mergeCell ref="AA8:AB8"/>
    <mergeCell ref="Z19:AA19"/>
    <mergeCell ref="Z20:AA20"/>
    <mergeCell ref="W17:X17"/>
    <mergeCell ref="W18:X18"/>
    <mergeCell ref="W19:X19"/>
    <mergeCell ref="W20:X20"/>
    <mergeCell ref="Z17:AA17"/>
    <mergeCell ref="Z18:AA18"/>
  </mergeCells>
  <phoneticPr fontId="3"/>
  <conditionalFormatting sqref="D7:D37">
    <cfRule type="cellIs" dxfId="8" priority="1" stopIfTrue="1" operator="equal">
      <formula>"日"</formula>
    </cfRule>
    <cfRule type="cellIs" dxfId="7" priority="2" stopIfTrue="1" operator="equal">
      <formula>"土"</formula>
    </cfRule>
  </conditionalFormatting>
  <conditionalFormatting sqref="Q11:Q12 Q18:Q19">
    <cfRule type="cellIs" dxfId="6" priority="3" stopIfTrue="1" operator="greaterThan">
      <formula>39</formula>
    </cfRule>
  </conditionalFormatting>
  <dataValidations count="6">
    <dataValidation type="list" allowBlank="1" showInputMessage="1" showErrorMessage="1" prompt="締切日の設定をしてください_x000a_｢５｣｢１０｣｢１５」「２０」「２５」「３１」の６通りです_x000a_それ以外は作者に連絡ください" sqref="D4">
      <formula1>$B$80:$B$85</formula1>
    </dataValidation>
    <dataValidation type="list" allowBlank="1" showInputMessage="1" showErrorMessage="1" prompt="明けましておめでとうございます_x000a_今年も素晴らしい年でありますよう" sqref="O4">
      <formula1>$C$40:$C$85</formula1>
    </dataValidation>
    <dataValidation type="list" allowBlank="1" showInputMessage="1" showErrorMessage="1" prompt="こんにちは、_x000a_ここは毎月当初に設定ください_x000a_それでは今日も、にこやかに頑張りましょう" sqref="Q4">
      <formula1>$B$43:$B$54</formula1>
    </dataValidation>
    <dataValidation type="list" allowBlank="1" showInputMessage="1" showErrorMessage="1" sqref="R18:R19 R11:R12">
      <formula1>$A$73:$A$75</formula1>
    </dataValidation>
    <dataValidation type="list" allowBlank="1" showInputMessage="1" showErrorMessage="1" sqref="S11:S12">
      <formula1>$B$76:$B$78</formula1>
    </dataValidation>
    <dataValidation type="list" allowBlank="1" showInputMessage="1" showErrorMessage="1" sqref="Z11:Z12 Y18:Y19">
      <formula1>$D$77:$D$86</formula1>
    </dataValidation>
  </dataValidations>
  <hyperlinks>
    <hyperlink ref="AE7" location="説明その他!A1" display="源泉徴収表他"/>
    <hyperlink ref="AE8" location="説明その他!BB400" display="雇用保険解説"/>
  </hyperlinks>
  <pageMargins left="0.36" right="0.56000000000000005" top="0.98399999999999999" bottom="0.56000000000000005" header="0.51200000000000001" footer="0.51200000000000001"/>
  <pageSetup paperSize="9" orientation="landscape" horizontalDpi="360"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315" r:id="rId4" name="Check Box 147">
              <controlPr defaultSize="0" autoFill="0" autoLine="0" autoPict="0">
                <anchor moveWithCells="1">
                  <from>
                    <xdr:col>19</xdr:col>
                    <xdr:colOff>28575</xdr:colOff>
                    <xdr:row>9</xdr:row>
                    <xdr:rowOff>152400</xdr:rowOff>
                  </from>
                  <to>
                    <xdr:col>22</xdr:col>
                    <xdr:colOff>66675</xdr:colOff>
                    <xdr:row>11</xdr:row>
                    <xdr:rowOff>19050</xdr:rowOff>
                  </to>
                </anchor>
              </controlPr>
            </control>
          </mc:Choice>
        </mc:AlternateContent>
        <mc:AlternateContent xmlns:mc="http://schemas.openxmlformats.org/markup-compatibility/2006">
          <mc:Choice Requires="x14">
            <control shapeId="7316" r:id="rId5" name="Check Box 148">
              <controlPr defaultSize="0" autoFill="0" autoLine="0" autoPict="0">
                <anchor moveWithCells="1">
                  <from>
                    <xdr:col>19</xdr:col>
                    <xdr:colOff>28575</xdr:colOff>
                    <xdr:row>10</xdr:row>
                    <xdr:rowOff>152400</xdr:rowOff>
                  </from>
                  <to>
                    <xdr:col>22</xdr:col>
                    <xdr:colOff>66675</xdr:colOff>
                    <xdr:row>12</xdr:row>
                    <xdr:rowOff>19050</xdr:rowOff>
                  </to>
                </anchor>
              </controlPr>
            </control>
          </mc:Choice>
        </mc:AlternateContent>
        <mc:AlternateContent xmlns:mc="http://schemas.openxmlformats.org/markup-compatibility/2006">
          <mc:Choice Requires="x14">
            <control shapeId="7318" r:id="rId6" name="Check Box 150">
              <controlPr defaultSize="0" autoFill="0" autoLine="0" autoPict="0">
                <anchor moveWithCells="1">
                  <from>
                    <xdr:col>19</xdr:col>
                    <xdr:colOff>28575</xdr:colOff>
                    <xdr:row>16</xdr:row>
                    <xdr:rowOff>152400</xdr:rowOff>
                  </from>
                  <to>
                    <xdr:col>22</xdr:col>
                    <xdr:colOff>66675</xdr:colOff>
                    <xdr:row>18</xdr:row>
                    <xdr:rowOff>19050</xdr:rowOff>
                  </to>
                </anchor>
              </controlPr>
            </control>
          </mc:Choice>
        </mc:AlternateContent>
        <mc:AlternateContent xmlns:mc="http://schemas.openxmlformats.org/markup-compatibility/2006">
          <mc:Choice Requires="x14">
            <control shapeId="7319" r:id="rId7" name="Check Box 151">
              <controlPr defaultSize="0" autoFill="0" autoLine="0" autoPict="0">
                <anchor moveWithCells="1">
                  <from>
                    <xdr:col>19</xdr:col>
                    <xdr:colOff>28575</xdr:colOff>
                    <xdr:row>17</xdr:row>
                    <xdr:rowOff>152400</xdr:rowOff>
                  </from>
                  <to>
                    <xdr:col>22</xdr:col>
                    <xdr:colOff>66675</xdr:colOff>
                    <xdr:row>19</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tabColor indexed="40"/>
  </sheetPr>
  <dimension ref="A1:GH1099"/>
  <sheetViews>
    <sheetView zoomScale="90" workbookViewId="0">
      <pane xSplit="3" topLeftCell="D1" activePane="topRight" state="frozen"/>
      <selection activeCell="A34" sqref="A34"/>
      <selection pane="topRight" activeCell="B49" sqref="B49"/>
    </sheetView>
  </sheetViews>
  <sheetFormatPr defaultRowHeight="13.5"/>
  <cols>
    <col min="1" max="1" width="3.875" style="4" customWidth="1"/>
    <col min="2" max="2" width="13.75" style="4" customWidth="1"/>
    <col min="3" max="3" width="13.375" style="4" customWidth="1"/>
    <col min="4" max="5" width="12.5" style="4" customWidth="1"/>
    <col min="6" max="6" width="12.75" style="4" customWidth="1"/>
    <col min="7" max="7" width="3.625" style="4" customWidth="1"/>
    <col min="8" max="8" width="13.125" style="4" customWidth="1"/>
    <col min="9" max="12" width="12.5" style="4" customWidth="1"/>
    <col min="13" max="13" width="6.875" style="4" customWidth="1"/>
    <col min="14" max="14" width="3.5" style="4" customWidth="1"/>
    <col min="15" max="33" width="12.25" style="4" customWidth="1"/>
    <col min="34" max="16384" width="9" style="4"/>
  </cols>
  <sheetData>
    <row r="1" spans="1:190" ht="6" customHeight="1" thickBot="1"/>
    <row r="2" spans="1:190" ht="24" customHeight="1" thickBot="1">
      <c r="A2" s="220" t="s">
        <v>28</v>
      </c>
      <c r="B2" s="218">
        <f>+☆Start!O4</f>
        <v>2010</v>
      </c>
      <c r="C2" s="219">
        <f>+☆Start!Q4</f>
        <v>1</v>
      </c>
      <c r="D2" s="213" t="s">
        <v>104</v>
      </c>
      <c r="E2" s="131"/>
      <c r="F2" s="131"/>
      <c r="G2" s="217"/>
      <c r="H2" s="216" t="s">
        <v>258</v>
      </c>
      <c r="I2" s="52"/>
      <c r="J2" s="52"/>
      <c r="K2" s="52"/>
      <c r="L2" s="2"/>
      <c r="M2" s="14"/>
    </row>
    <row r="3" spans="1:190" ht="8.25" customHeight="1">
      <c r="H3" s="13"/>
      <c r="I3" s="13"/>
      <c r="J3" s="13"/>
      <c r="K3" s="14"/>
      <c r="L3" s="14"/>
      <c r="M3" s="14"/>
    </row>
    <row r="4" spans="1:190" ht="17.25" customHeight="1">
      <c r="A4" s="713" t="s">
        <v>45</v>
      </c>
      <c r="B4" s="713"/>
      <c r="C4" s="260" t="s">
        <v>23</v>
      </c>
      <c r="D4" s="140" t="str">
        <f>+☆Start!O11</f>
        <v>a</v>
      </c>
      <c r="E4" s="140" t="str">
        <f>+☆Start!O12</f>
        <v>ｂ</v>
      </c>
      <c r="F4" s="5"/>
      <c r="G4" s="705" t="s">
        <v>61</v>
      </c>
      <c r="H4" s="705"/>
      <c r="I4" s="260" t="s">
        <v>4</v>
      </c>
      <c r="J4" s="140" t="str">
        <f>+☆Start!O18</f>
        <v>あ</v>
      </c>
      <c r="K4" s="140" t="str">
        <f>+☆Start!O19</f>
        <v>い</v>
      </c>
      <c r="L4" s="228"/>
      <c r="M4" s="215"/>
      <c r="N4" s="6"/>
      <c r="O4" s="6"/>
      <c r="P4" s="6"/>
      <c r="Q4" s="6"/>
      <c r="R4" s="6"/>
      <c r="S4" s="6"/>
      <c r="T4" s="6"/>
      <c r="U4" s="6"/>
      <c r="V4" s="6"/>
      <c r="W4" s="6"/>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8"/>
      <c r="BJ4" s="8"/>
      <c r="BK4" s="8"/>
      <c r="BL4" s="8"/>
      <c r="BM4" s="8"/>
      <c r="BN4" s="8"/>
      <c r="BO4" s="8"/>
      <c r="BP4" s="8"/>
      <c r="BQ4" s="8"/>
      <c r="BR4" s="8"/>
      <c r="BS4" s="8"/>
      <c r="BT4" s="8"/>
      <c r="BU4" s="8"/>
      <c r="BV4" s="8"/>
      <c r="BW4" s="8"/>
      <c r="BX4" s="8"/>
      <c r="BY4" s="8"/>
      <c r="BZ4" s="8"/>
      <c r="CA4" s="8"/>
      <c r="CB4" s="8"/>
      <c r="CC4" s="8"/>
      <c r="CD4" s="8"/>
      <c r="CE4" s="8"/>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row>
    <row r="5" spans="1:190" s="2" customFormat="1" ht="13.5" customHeight="1">
      <c r="A5" s="714" t="s">
        <v>47</v>
      </c>
      <c r="B5" s="714"/>
      <c r="C5" s="36">
        <f>SUM(D5:F5)</f>
        <v>0</v>
      </c>
      <c r="D5" s="265">
        <f>+時給社員A!F36</f>
        <v>0</v>
      </c>
      <c r="E5" s="265">
        <f>+時給社員B!F36</f>
        <v>0</v>
      </c>
      <c r="F5" s="111"/>
      <c r="G5" s="706" t="s">
        <v>34</v>
      </c>
      <c r="H5" s="261" t="s">
        <v>33</v>
      </c>
      <c r="I5" s="55">
        <f>SUM(J5:K5)</f>
        <v>0</v>
      </c>
      <c r="J5" s="262">
        <f>+☆Start!W18</f>
        <v>0</v>
      </c>
      <c r="K5" s="262">
        <f>+☆Start!W19</f>
        <v>0</v>
      </c>
      <c r="L5" s="229"/>
      <c r="M5" s="111"/>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row>
    <row r="6" spans="1:190" s="2" customFormat="1" ht="13.5" customHeight="1">
      <c r="A6" s="716" t="s">
        <v>17</v>
      </c>
      <c r="B6" s="716"/>
      <c r="C6" s="82">
        <f>SUM(D6:F6)</f>
        <v>0</v>
      </c>
      <c r="D6" s="200">
        <f>+時給社員A!Q36</f>
        <v>0</v>
      </c>
      <c r="E6" s="200">
        <f>+時給社員B!Q36</f>
        <v>0</v>
      </c>
      <c r="F6" s="111"/>
      <c r="G6" s="706"/>
      <c r="H6" s="263" t="s">
        <v>0</v>
      </c>
      <c r="I6" s="18">
        <f t="shared" ref="I6:I23" si="0">SUM(J6:K6)</f>
        <v>0</v>
      </c>
      <c r="J6" s="11"/>
      <c r="K6" s="11"/>
      <c r="L6" s="198"/>
      <c r="M6" s="111"/>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row>
    <row r="7" spans="1:190" s="2" customFormat="1" ht="13.5" customHeight="1">
      <c r="A7" s="715" t="s">
        <v>43</v>
      </c>
      <c r="B7" s="715"/>
      <c r="C7" s="82">
        <f>SUM(D7:F7)</f>
        <v>0</v>
      </c>
      <c r="D7" s="200">
        <f>+時給社員A!S36</f>
        <v>0</v>
      </c>
      <c r="E7" s="200">
        <f>+時給社員B!S36</f>
        <v>0</v>
      </c>
      <c r="F7" s="111"/>
      <c r="G7" s="706"/>
      <c r="H7" s="263" t="s">
        <v>1</v>
      </c>
      <c r="I7" s="18">
        <f t="shared" si="0"/>
        <v>0</v>
      </c>
      <c r="J7" s="11"/>
      <c r="K7" s="11"/>
      <c r="L7" s="198"/>
      <c r="M7" s="111"/>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row>
    <row r="8" spans="1:190" s="2" customFormat="1" ht="13.5" customHeight="1">
      <c r="A8" s="701" t="s">
        <v>34</v>
      </c>
      <c r="B8" s="227" t="s">
        <v>51</v>
      </c>
      <c r="C8" s="17">
        <f>SUM(D8:E8)</f>
        <v>0</v>
      </c>
      <c r="D8" s="63">
        <f>+時給社員A!P36</f>
        <v>0</v>
      </c>
      <c r="E8" s="63">
        <f>+時給社員B!P36</f>
        <v>0</v>
      </c>
      <c r="F8" s="111"/>
      <c r="G8" s="706"/>
      <c r="H8" s="263"/>
      <c r="I8" s="18">
        <f t="shared" si="0"/>
        <v>0</v>
      </c>
      <c r="J8" s="11"/>
      <c r="K8" s="11"/>
      <c r="L8" s="198"/>
      <c r="M8" s="111"/>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row>
    <row r="9" spans="1:190" s="2" customFormat="1" ht="13.5" customHeight="1">
      <c r="A9" s="702"/>
      <c r="B9" s="227" t="s">
        <v>52</v>
      </c>
      <c r="C9" s="17">
        <f t="shared" ref="C9:C27" si="1">SUM(D9:E9)</f>
        <v>0</v>
      </c>
      <c r="D9" s="80">
        <f>+時給社員A!R36</f>
        <v>0</v>
      </c>
      <c r="E9" s="80">
        <f>+時給社員B!R36</f>
        <v>0</v>
      </c>
      <c r="F9" s="111"/>
      <c r="G9" s="706"/>
      <c r="H9" s="264"/>
      <c r="I9" s="18">
        <f t="shared" si="0"/>
        <v>0</v>
      </c>
      <c r="J9" s="11"/>
      <c r="K9" s="11"/>
      <c r="L9" s="198"/>
      <c r="M9" s="111"/>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row>
    <row r="10" spans="1:190" s="2" customFormat="1" ht="14.25" customHeight="1">
      <c r="A10" s="702"/>
      <c r="B10" s="263" t="s">
        <v>0</v>
      </c>
      <c r="C10" s="17">
        <f t="shared" si="1"/>
        <v>0</v>
      </c>
      <c r="D10" s="56"/>
      <c r="E10" s="56"/>
      <c r="F10" s="111"/>
      <c r="G10" s="706"/>
      <c r="H10" s="263"/>
      <c r="I10" s="18">
        <f t="shared" si="0"/>
        <v>0</v>
      </c>
      <c r="J10" s="43"/>
      <c r="K10" s="43"/>
      <c r="L10" s="214"/>
      <c r="M10" s="111"/>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row>
    <row r="11" spans="1:190" s="2" customFormat="1" ht="14.25" customHeight="1">
      <c r="A11" s="702"/>
      <c r="B11" s="263" t="s">
        <v>1</v>
      </c>
      <c r="C11" s="17">
        <f t="shared" si="1"/>
        <v>0</v>
      </c>
      <c r="D11" s="11"/>
      <c r="E11" s="11"/>
      <c r="F11" s="111"/>
      <c r="G11" s="706"/>
      <c r="H11" s="179" t="s">
        <v>2</v>
      </c>
      <c r="I11" s="18">
        <f t="shared" si="0"/>
        <v>0</v>
      </c>
      <c r="J11" s="54">
        <f>SUM(J5:J10)</f>
        <v>0</v>
      </c>
      <c r="K11" s="15">
        <f>SUM(K5:K10)</f>
        <v>0</v>
      </c>
      <c r="L11" s="198"/>
      <c r="M11" s="111"/>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row>
    <row r="12" spans="1:190" s="2" customFormat="1" ht="14.25" customHeight="1">
      <c r="A12" s="702"/>
      <c r="B12" s="263"/>
      <c r="C12" s="17">
        <f t="shared" si="1"/>
        <v>0</v>
      </c>
      <c r="D12" s="11"/>
      <c r="E12" s="11"/>
      <c r="F12" s="111"/>
      <c r="G12" s="706"/>
      <c r="H12" s="263" t="s">
        <v>3</v>
      </c>
      <c r="I12" s="18">
        <f t="shared" si="0"/>
        <v>0</v>
      </c>
      <c r="J12" s="11"/>
      <c r="K12" s="11"/>
      <c r="L12" s="198"/>
      <c r="M12" s="111"/>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row>
    <row r="13" spans="1:190" s="2" customFormat="1" ht="14.25" customHeight="1">
      <c r="A13" s="702"/>
      <c r="B13" s="263"/>
      <c r="C13" s="17">
        <f t="shared" si="1"/>
        <v>0</v>
      </c>
      <c r="D13" s="11"/>
      <c r="E13" s="11"/>
      <c r="F13" s="111"/>
      <c r="G13" s="706"/>
      <c r="H13" s="179" t="s">
        <v>4</v>
      </c>
      <c r="I13" s="18">
        <f t="shared" si="0"/>
        <v>0</v>
      </c>
      <c r="J13" s="259">
        <f>SUM(J11:J12)</f>
        <v>0</v>
      </c>
      <c r="K13" s="64">
        <f>SUM(K11:K12)</f>
        <v>0</v>
      </c>
      <c r="L13" s="230"/>
      <c r="M13" s="111"/>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row>
    <row r="14" spans="1:190" s="2" customFormat="1" ht="14.25" customHeight="1">
      <c r="A14" s="702"/>
      <c r="B14" s="263"/>
      <c r="C14" s="17">
        <f t="shared" si="1"/>
        <v>0</v>
      </c>
      <c r="D14" s="11"/>
      <c r="E14" s="11"/>
      <c r="F14" s="111"/>
      <c r="G14" s="706" t="s">
        <v>35</v>
      </c>
      <c r="H14" s="226" t="str">
        <f>+D32</f>
        <v>健康保険</v>
      </c>
      <c r="I14" s="18">
        <f t="shared" si="0"/>
        <v>0</v>
      </c>
      <c r="J14" s="300"/>
      <c r="K14" s="300"/>
      <c r="L14" s="199"/>
      <c r="M14" s="111"/>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row>
    <row r="15" spans="1:190" s="2" customFormat="1" ht="14.25" customHeight="1">
      <c r="A15" s="702"/>
      <c r="B15" s="179" t="s">
        <v>2</v>
      </c>
      <c r="C15" s="17">
        <f t="shared" si="1"/>
        <v>0</v>
      </c>
      <c r="D15" s="15">
        <f>SUM(D8:D14)</f>
        <v>0</v>
      </c>
      <c r="E15" s="15">
        <f>SUM(E8:E14)</f>
        <v>0</v>
      </c>
      <c r="F15" s="111"/>
      <c r="G15" s="706"/>
      <c r="H15" s="226" t="str">
        <f>+E32</f>
        <v>厚生年金</v>
      </c>
      <c r="I15" s="18">
        <f t="shared" si="0"/>
        <v>0</v>
      </c>
      <c r="J15" s="397"/>
      <c r="K15" s="397"/>
      <c r="L15" s="198"/>
      <c r="M15" s="111"/>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row>
    <row r="16" spans="1:190" s="2" customFormat="1" ht="14.25" customHeight="1">
      <c r="A16" s="702"/>
      <c r="B16" s="263" t="s">
        <v>3</v>
      </c>
      <c r="C16" s="17">
        <f t="shared" si="1"/>
        <v>0</v>
      </c>
      <c r="D16" s="11"/>
      <c r="E16" s="11"/>
      <c r="F16" s="111"/>
      <c r="G16" s="706"/>
      <c r="H16" s="392" t="str">
        <f>+F34</f>
        <v>雇用保険</v>
      </c>
      <c r="I16" s="393">
        <f t="shared" si="0"/>
        <v>0</v>
      </c>
      <c r="J16" s="395">
        <f>IF(☆Start!$R$18="A",集計元帳!J13*☆Start!$AD$7,0)+IF(☆Start!$R$18="B",集計元帳!J13*☆Start!$AD$8,0)</f>
        <v>0</v>
      </c>
      <c r="K16" s="395">
        <f>IF(☆Start!$R$19="A",集計元帳!K13*☆Start!$AD$7,0)+IF(☆Start!$R$19="B",集計元帳!K13*☆Start!$AD$8,0)</f>
        <v>0</v>
      </c>
      <c r="L16" s="398"/>
      <c r="M16" s="111"/>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row>
    <row r="17" spans="1:84" s="2" customFormat="1" ht="14.25" customHeight="1">
      <c r="A17" s="703"/>
      <c r="B17" s="179" t="s">
        <v>4</v>
      </c>
      <c r="C17" s="17">
        <f t="shared" si="1"/>
        <v>0</v>
      </c>
      <c r="D17" s="259">
        <f>SUM(D15:D16)</f>
        <v>0</v>
      </c>
      <c r="E17" s="259">
        <f>SUM(E15:E16)</f>
        <v>0</v>
      </c>
      <c r="F17" s="111"/>
      <c r="G17" s="706"/>
      <c r="H17" s="392" t="str">
        <f>+B21</f>
        <v>所得税</v>
      </c>
      <c r="I17" s="393">
        <f t="shared" si="0"/>
        <v>0</v>
      </c>
      <c r="J17" s="396">
        <f>ROUNDDOWN((VLOOKUP(J32,説明その他!$AC$4:$AN$341,K33+3,TRUE)+IF(J32-説明その他!$AC$341&gt;0,J32-説明その他!$AC$341,0)*説明その他!$Y$20+IF(J32-説明その他!$V$21&gt;0,J32-説明その他!$V$21,0)*説明その他!$AA$21),-1)</f>
        <v>0</v>
      </c>
      <c r="K17" s="396">
        <f>ROUNDDOWN((VLOOKUP(K32,説明その他!$AC$4:$AN$341,L33+3,TRUE)+IF(K32-説明その他!$AC$341&gt;0,K32-説明その他!$AC$341,0)*説明その他!$Y$20+IF(K32-説明その他!$V$21&gt;0,K32-説明その他!$V$21,0)*説明その他!$AA$21),-1)</f>
        <v>0</v>
      </c>
      <c r="L17" s="231"/>
      <c r="M17" s="111"/>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row>
    <row r="18" spans="1:84" s="2" customFormat="1" ht="14.25" customHeight="1">
      <c r="A18" s="701" t="s">
        <v>35</v>
      </c>
      <c r="B18" s="226" t="str">
        <f>+D32</f>
        <v>健康保険</v>
      </c>
      <c r="C18" s="17">
        <f t="shared" si="1"/>
        <v>0</v>
      </c>
      <c r="D18" s="300"/>
      <c r="E18" s="300"/>
      <c r="F18" s="111"/>
      <c r="G18" s="706"/>
      <c r="H18" s="226" t="str">
        <f>+G34</f>
        <v>住民税</v>
      </c>
      <c r="I18" s="18">
        <f t="shared" si="0"/>
        <v>0</v>
      </c>
      <c r="J18" s="11"/>
      <c r="K18" s="11"/>
      <c r="L18" s="198"/>
      <c r="M18" s="111"/>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row>
    <row r="19" spans="1:84" s="2" customFormat="1" ht="14.25" customHeight="1">
      <c r="A19" s="702"/>
      <c r="B19" s="226" t="str">
        <f>+E32</f>
        <v>厚生年金</v>
      </c>
      <c r="C19" s="17">
        <f t="shared" si="1"/>
        <v>0</v>
      </c>
      <c r="D19" s="397"/>
      <c r="E19" s="397"/>
      <c r="F19" s="111"/>
      <c r="G19" s="706"/>
      <c r="H19" s="263"/>
      <c r="I19" s="18">
        <f t="shared" si="0"/>
        <v>0</v>
      </c>
      <c r="J19" s="11"/>
      <c r="K19" s="11"/>
      <c r="L19" s="198"/>
      <c r="M19" s="111"/>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row>
    <row r="20" spans="1:84" s="2" customFormat="1" ht="14.25" customHeight="1">
      <c r="A20" s="702"/>
      <c r="B20" s="392" t="str">
        <f>+F34</f>
        <v>雇用保険</v>
      </c>
      <c r="C20" s="393">
        <f t="shared" si="1"/>
        <v>0</v>
      </c>
      <c r="D20" s="395">
        <f>IF(☆Start!$R$11="A",集計元帳!D17*☆Start!$AD$7,0)+IF(☆Start!$R$11="B",集計元帳!D17*☆Start!$AD$8,0)</f>
        <v>0</v>
      </c>
      <c r="E20" s="395">
        <f>IF(☆Start!$R$11="A",集計元帳!E17*☆Start!$AD$7,0)+IF(☆Start!$R$11="B",集計元帳!E17*☆Start!$AD$8,0)</f>
        <v>0</v>
      </c>
      <c r="F20" s="111"/>
      <c r="G20" s="706"/>
      <c r="H20" s="263"/>
      <c r="I20" s="18">
        <f t="shared" si="0"/>
        <v>0</v>
      </c>
      <c r="J20" s="11"/>
      <c r="K20" s="11"/>
      <c r="L20" s="198"/>
      <c r="M20" s="1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row>
    <row r="21" spans="1:84" s="2" customFormat="1" ht="14.25" customHeight="1">
      <c r="A21" s="702"/>
      <c r="B21" s="394" t="s">
        <v>7</v>
      </c>
      <c r="C21" s="393">
        <f t="shared" si="1"/>
        <v>0</v>
      </c>
      <c r="D21" s="408">
        <f>IF(☆Start!$S$11=0,0,IF(☆Start!$S$11="乙",IF((VLOOKUP(D30,説明その他!$AC$4:$AO$341,13,TRUE))&gt;☆Start!$Z$11*説明その他!$AA$19,(VLOOKUP(D30,説明その他!$AC$4:$AO$341,13,TRUE))-☆Start!$Z$11*説明その他!$AA$19,0),(ROUNDDOWN((VLOOKUP(D30,説明その他!$AC$4:$AO$341,D31+3,TRUE)+IF(D30-説明その他!$AC$341&gt;0,D30-説明その他!$AC$341,0)*説明その他!$Y$20+IF(D30-説明その他!$V$21&gt;0,D30-説明その他!$V$21,0)*説明その他!$AA$21),-1))))</f>
        <v>0</v>
      </c>
      <c r="E21" s="408">
        <f>IF(☆Start!$S$12=0,0,IF(☆Start!$S$12="乙",IF((VLOOKUP(E30,説明その他!$AC$4:$AO$341,13,TRUE))&gt;☆Start!$Z$12*説明その他!$AA$19,(VLOOKUP(E30,説明その他!$AC$4:$AO$341,13,TRUE))-☆Start!$Z$12*説明その他!$AA$19,0),(ROUNDDOWN((VLOOKUP(E30,説明その他!$AC$4:$AO$341,E31+3,TRUE)+IF(E30-説明その他!$AC$341&gt;0,E30-説明その他!$AC$341,0)*説明その他!$Y$20+IF(E30-説明その他!$V$21&gt;0,E30-説明その他!$V$21,0)*説明その他!$AA$21),-1))))</f>
        <v>0</v>
      </c>
      <c r="F21" s="111"/>
      <c r="G21" s="706"/>
      <c r="H21" s="263"/>
      <c r="I21" s="18">
        <f t="shared" si="0"/>
        <v>0</v>
      </c>
      <c r="J21" s="11"/>
      <c r="K21" s="11"/>
      <c r="L21" s="198"/>
      <c r="M21" s="111"/>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row>
    <row r="22" spans="1:84" s="2" customFormat="1" ht="14.25" customHeight="1">
      <c r="A22" s="702"/>
      <c r="B22" s="226" t="str">
        <f>+G34</f>
        <v>住民税</v>
      </c>
      <c r="C22" s="17">
        <f t="shared" si="1"/>
        <v>0</v>
      </c>
      <c r="D22" s="11"/>
      <c r="E22" s="11"/>
      <c r="F22" s="111"/>
      <c r="G22" s="706"/>
      <c r="H22" s="179" t="s">
        <v>4</v>
      </c>
      <c r="I22" s="18">
        <f t="shared" si="0"/>
        <v>0</v>
      </c>
      <c r="J22" s="64">
        <f>SUM(J14:J21)</f>
        <v>0</v>
      </c>
      <c r="K22" s="64">
        <f>SUM(K14:K21)</f>
        <v>0</v>
      </c>
      <c r="L22" s="232"/>
      <c r="M22" s="1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row>
    <row r="23" spans="1:84" s="2" customFormat="1" ht="14.25" customHeight="1">
      <c r="A23" s="702"/>
      <c r="B23" s="263"/>
      <c r="C23" s="17">
        <f t="shared" si="1"/>
        <v>0</v>
      </c>
      <c r="D23" s="11"/>
      <c r="E23" s="11"/>
      <c r="F23" s="111"/>
      <c r="G23" s="707" t="s">
        <v>8</v>
      </c>
      <c r="H23" s="708"/>
      <c r="I23" s="18">
        <f t="shared" si="0"/>
        <v>0</v>
      </c>
      <c r="J23" s="17">
        <f>+J13-J22</f>
        <v>0</v>
      </c>
      <c r="K23" s="17">
        <f>+K13-K22</f>
        <v>0</v>
      </c>
      <c r="L23" s="233"/>
      <c r="M23" s="1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row>
    <row r="24" spans="1:84" s="2" customFormat="1" ht="14.25" customHeight="1">
      <c r="A24" s="702"/>
      <c r="B24" s="263"/>
      <c r="C24" s="17">
        <f t="shared" si="1"/>
        <v>0</v>
      </c>
      <c r="D24" s="11"/>
      <c r="E24" s="11"/>
      <c r="F24" s="111"/>
      <c r="M24" s="1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row>
    <row r="25" spans="1:84" s="2" customFormat="1" ht="14.25" customHeight="1">
      <c r="A25" s="702"/>
      <c r="B25" s="263"/>
      <c r="C25" s="17">
        <f t="shared" si="1"/>
        <v>0</v>
      </c>
      <c r="D25" s="11"/>
      <c r="E25" s="11"/>
      <c r="F25" s="111"/>
      <c r="M25" s="111"/>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row>
    <row r="26" spans="1:84" s="2" customFormat="1" ht="14.25" customHeight="1">
      <c r="A26" s="703"/>
      <c r="B26" s="179" t="s">
        <v>4</v>
      </c>
      <c r="C26" s="17">
        <f t="shared" si="1"/>
        <v>0</v>
      </c>
      <c r="D26" s="64">
        <f>SUM(D18:D25)</f>
        <v>0</v>
      </c>
      <c r="E26" s="64">
        <f>SUM(E18:E25)</f>
        <v>0</v>
      </c>
      <c r="F26" s="111"/>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row>
    <row r="27" spans="1:84" s="2" customFormat="1" ht="14.25" customHeight="1">
      <c r="A27" s="717" t="s">
        <v>8</v>
      </c>
      <c r="B27" s="718"/>
      <c r="C27" s="17">
        <f t="shared" si="1"/>
        <v>0</v>
      </c>
      <c r="D27" s="17">
        <f>+D17-D26</f>
        <v>0</v>
      </c>
      <c r="E27" s="17">
        <f>+E17-E26</f>
        <v>0</v>
      </c>
      <c r="F27" s="111"/>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row>
    <row r="28" spans="1:84" s="2" customFormat="1" ht="14.25" hidden="1" customHeight="1">
      <c r="F28" s="111"/>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row>
    <row r="29" spans="1:84" s="2" customFormat="1" hidden="1">
      <c r="F29" s="111"/>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row>
    <row r="30" spans="1:84" s="2" customFormat="1" hidden="1">
      <c r="A30" s="48"/>
      <c r="B30" s="24" t="s">
        <v>24</v>
      </c>
      <c r="C30" s="53"/>
      <c r="D30" s="44">
        <f>+D15-D18-D19-D20</f>
        <v>0</v>
      </c>
      <c r="E30" s="44">
        <f>+E15-E18-E19-E20</f>
        <v>0</v>
      </c>
      <c r="F30" s="111"/>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row>
    <row r="31" spans="1:84" s="2" customFormat="1" hidden="1">
      <c r="A31" s="51"/>
      <c r="B31" s="50" t="s">
        <v>9</v>
      </c>
      <c r="C31" s="12"/>
      <c r="D31" s="178">
        <f>+☆Start!Z11</f>
        <v>0</v>
      </c>
      <c r="E31" s="178">
        <f>+☆Start!Z12</f>
        <v>0</v>
      </c>
      <c r="F31" s="111"/>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row>
    <row r="32" spans="1:84" s="3" customFormat="1" hidden="1">
      <c r="A32" s="14"/>
      <c r="B32" s="14"/>
      <c r="C32" s="14"/>
      <c r="D32" s="14" t="s">
        <v>5</v>
      </c>
      <c r="E32" s="14" t="s">
        <v>6</v>
      </c>
      <c r="F32" s="234"/>
      <c r="G32" s="111"/>
      <c r="H32" s="23"/>
      <c r="I32" s="24" t="s">
        <v>29</v>
      </c>
      <c r="J32" s="44">
        <f>+J11-J14-J15-J16</f>
        <v>0</v>
      </c>
      <c r="K32" s="44">
        <f>+K11-K14-K15-K16</f>
        <v>0</v>
      </c>
      <c r="M32" s="234"/>
      <c r="N32" s="10"/>
      <c r="O32" s="10"/>
      <c r="P32" s="10"/>
      <c r="Q32" s="10"/>
      <c r="R32" s="10"/>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row>
    <row r="33" spans="1:84" s="2" customFormat="1" hidden="1">
      <c r="A33" s="14"/>
      <c r="B33" s="14"/>
      <c r="C33" s="14"/>
      <c r="D33" s="22"/>
      <c r="E33" s="22"/>
      <c r="F33" s="235"/>
      <c r="G33" s="111"/>
      <c r="H33" s="49"/>
      <c r="I33" s="50" t="s">
        <v>9</v>
      </c>
      <c r="J33" s="26"/>
      <c r="K33" s="178">
        <f>+☆Start!Y18</f>
        <v>0</v>
      </c>
      <c r="L33" s="178">
        <f>+☆Start!Y19</f>
        <v>0</v>
      </c>
      <c r="M33" s="235"/>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row>
    <row r="34" spans="1:84" s="2" customFormat="1" hidden="1">
      <c r="A34" s="13"/>
      <c r="B34" s="13"/>
      <c r="C34" s="175"/>
      <c r="D34" s="4"/>
      <c r="E34" s="4"/>
      <c r="F34" s="14" t="s">
        <v>94</v>
      </c>
      <c r="G34" s="14" t="s">
        <v>95</v>
      </c>
      <c r="H34" s="10"/>
      <c r="J34" s="2" t="s">
        <v>178</v>
      </c>
      <c r="K34" s="10" t="s">
        <v>179</v>
      </c>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row>
    <row r="35" spans="1:84" s="2" customFormat="1" hidden="1">
      <c r="F35" s="22"/>
      <c r="G35" s="111"/>
      <c r="H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row>
    <row r="36" spans="1:84" hidden="1"/>
    <row r="37" spans="1:84" hidden="1">
      <c r="A37" s="13"/>
      <c r="B37" s="13"/>
      <c r="D37" s="172"/>
      <c r="E37" s="173">
        <v>10000</v>
      </c>
      <c r="F37" s="174" t="s">
        <v>93</v>
      </c>
      <c r="G37" s="173">
        <v>5000</v>
      </c>
      <c r="H37" s="174" t="s">
        <v>93</v>
      </c>
      <c r="I37" s="173">
        <v>1000</v>
      </c>
      <c r="J37" s="174"/>
      <c r="K37" s="173">
        <v>500</v>
      </c>
      <c r="L37" s="174"/>
      <c r="M37" s="173">
        <v>100</v>
      </c>
      <c r="N37" s="174"/>
      <c r="O37" s="173">
        <v>50</v>
      </c>
      <c r="P37" s="174"/>
      <c r="Q37" s="173">
        <v>10</v>
      </c>
      <c r="R37" s="174"/>
      <c r="S37" s="173">
        <v>5</v>
      </c>
      <c r="T37" s="174"/>
      <c r="U37" s="173">
        <v>1</v>
      </c>
      <c r="V37" s="174"/>
    </row>
    <row r="38" spans="1:84" hidden="1">
      <c r="A38" s="13"/>
      <c r="B38" s="13"/>
      <c r="D38" s="172"/>
      <c r="E38" s="174"/>
      <c r="F38" s="174"/>
      <c r="G38" s="174"/>
      <c r="H38" s="174"/>
      <c r="I38" s="174"/>
      <c r="J38" s="174"/>
      <c r="K38" s="174"/>
      <c r="L38" s="174"/>
      <c r="M38" s="174"/>
      <c r="N38" s="174"/>
      <c r="O38" s="174"/>
      <c r="P38" s="174"/>
      <c r="Q38" s="174"/>
      <c r="R38" s="174"/>
      <c r="S38" s="174"/>
      <c r="T38" s="174"/>
      <c r="U38" s="174"/>
      <c r="V38" s="174"/>
    </row>
    <row r="39" spans="1:84" hidden="1">
      <c r="A39" s="13"/>
      <c r="B39" s="13"/>
      <c r="D39" s="177">
        <f>IF(☆Start!$V$11=1,0,+D27)</f>
        <v>0</v>
      </c>
      <c r="E39" s="177">
        <f t="shared" ref="E39:E44" si="2">ROUNDDOWN((D39/$E$37),0)</f>
        <v>0</v>
      </c>
      <c r="F39" s="177">
        <f t="shared" ref="F39:F44" si="3">D39-$E$37*E39</f>
        <v>0</v>
      </c>
      <c r="G39" s="177">
        <f t="shared" ref="G39:G44" si="4">ROUNDDOWN((F39/$G$37),0)</f>
        <v>0</v>
      </c>
      <c r="H39" s="177">
        <f t="shared" ref="H39:H44" si="5">F39-$G$37*G39</f>
        <v>0</v>
      </c>
      <c r="I39" s="177">
        <f t="shared" ref="I39:I44" si="6">ROUNDDOWN((H39/$I$37),0)</f>
        <v>0</v>
      </c>
      <c r="J39" s="177">
        <f t="shared" ref="J39:J44" si="7">H39-$I$37*I39</f>
        <v>0</v>
      </c>
      <c r="K39" s="177">
        <f t="shared" ref="K39:K44" si="8">ROUNDDOWN((J39/$K$37),0)</f>
        <v>0</v>
      </c>
      <c r="L39" s="177">
        <f t="shared" ref="L39:L44" si="9">J39-$K$37*K39</f>
        <v>0</v>
      </c>
      <c r="M39" s="177">
        <f t="shared" ref="M39:M44" si="10">ROUNDDOWN((L39/$M$37),0)</f>
        <v>0</v>
      </c>
      <c r="N39" s="177">
        <f t="shared" ref="N39:N44" si="11">L39-$M$37*M39</f>
        <v>0</v>
      </c>
      <c r="O39" s="177">
        <f t="shared" ref="O39:O44" si="12">ROUNDDOWN((N39/$O$37),0)</f>
        <v>0</v>
      </c>
      <c r="P39" s="177">
        <f t="shared" ref="P39:P44" si="13">N39-O39*$O$37</f>
        <v>0</v>
      </c>
      <c r="Q39" s="177">
        <f t="shared" ref="Q39:Q44" si="14">ROUNDDOWN((P39/$Q$37),0)</f>
        <v>0</v>
      </c>
      <c r="R39" s="177">
        <f t="shared" ref="R39:R44" si="15">P39-Q39*$Q$37</f>
        <v>0</v>
      </c>
      <c r="S39" s="177">
        <f t="shared" ref="S39:S44" si="16">ROUNDDOWN((R39/$S$37),0)</f>
        <v>0</v>
      </c>
      <c r="T39" s="177">
        <f t="shared" ref="T39:T44" si="17">R39-S39*$S$37</f>
        <v>0</v>
      </c>
      <c r="U39" s="177">
        <f t="shared" ref="U39:U44" si="18">ROUNDDOWN((T39/$U$37),0)</f>
        <v>0</v>
      </c>
      <c r="V39" s="174"/>
    </row>
    <row r="40" spans="1:84" hidden="1">
      <c r="A40" s="13"/>
      <c r="B40" s="13"/>
      <c r="D40" s="177">
        <f>IF(☆Start!$V$12=1,0,+E27)</f>
        <v>0</v>
      </c>
      <c r="E40" s="177">
        <f t="shared" si="2"/>
        <v>0</v>
      </c>
      <c r="F40" s="177">
        <f t="shared" si="3"/>
        <v>0</v>
      </c>
      <c r="G40" s="177">
        <f t="shared" si="4"/>
        <v>0</v>
      </c>
      <c r="H40" s="177">
        <f t="shared" si="5"/>
        <v>0</v>
      </c>
      <c r="I40" s="177">
        <f t="shared" si="6"/>
        <v>0</v>
      </c>
      <c r="J40" s="177">
        <f t="shared" si="7"/>
        <v>0</v>
      </c>
      <c r="K40" s="177">
        <f t="shared" si="8"/>
        <v>0</v>
      </c>
      <c r="L40" s="177">
        <f t="shared" si="9"/>
        <v>0</v>
      </c>
      <c r="M40" s="177">
        <f t="shared" si="10"/>
        <v>0</v>
      </c>
      <c r="N40" s="177">
        <f t="shared" si="11"/>
        <v>0</v>
      </c>
      <c r="O40" s="177">
        <f t="shared" si="12"/>
        <v>0</v>
      </c>
      <c r="P40" s="177">
        <f t="shared" si="13"/>
        <v>0</v>
      </c>
      <c r="Q40" s="177">
        <f t="shared" si="14"/>
        <v>0</v>
      </c>
      <c r="R40" s="177">
        <f t="shared" si="15"/>
        <v>0</v>
      </c>
      <c r="S40" s="177">
        <f t="shared" si="16"/>
        <v>0</v>
      </c>
      <c r="T40" s="177">
        <f t="shared" si="17"/>
        <v>0</v>
      </c>
      <c r="U40" s="177">
        <f t="shared" si="18"/>
        <v>0</v>
      </c>
      <c r="V40" s="174"/>
    </row>
    <row r="41" spans="1:84" hidden="1">
      <c r="A41" s="13"/>
      <c r="B41" s="13"/>
      <c r="D41" s="174"/>
      <c r="E41" s="174"/>
      <c r="F41" s="174"/>
      <c r="G41" s="174"/>
      <c r="H41" s="174"/>
      <c r="I41" s="174"/>
      <c r="J41" s="174"/>
      <c r="K41" s="174"/>
      <c r="L41" s="174"/>
      <c r="M41" s="174"/>
      <c r="N41" s="174"/>
      <c r="O41" s="174"/>
      <c r="P41" s="174"/>
      <c r="Q41" s="174"/>
      <c r="R41" s="174"/>
      <c r="S41" s="174"/>
      <c r="T41" s="174"/>
      <c r="U41" s="174"/>
      <c r="V41" s="174"/>
    </row>
    <row r="42" spans="1:84" hidden="1">
      <c r="A42" s="13"/>
      <c r="B42" s="13"/>
      <c r="D42" s="177">
        <f>IF(☆Start!$V$18=1,0,+$J$23)</f>
        <v>0</v>
      </c>
      <c r="E42" s="177">
        <f t="shared" si="2"/>
        <v>0</v>
      </c>
      <c r="F42" s="177">
        <f t="shared" si="3"/>
        <v>0</v>
      </c>
      <c r="G42" s="177">
        <f t="shared" si="4"/>
        <v>0</v>
      </c>
      <c r="H42" s="177">
        <f t="shared" si="5"/>
        <v>0</v>
      </c>
      <c r="I42" s="177">
        <f t="shared" si="6"/>
        <v>0</v>
      </c>
      <c r="J42" s="177">
        <f t="shared" si="7"/>
        <v>0</v>
      </c>
      <c r="K42" s="177">
        <f t="shared" si="8"/>
        <v>0</v>
      </c>
      <c r="L42" s="177">
        <f t="shared" si="9"/>
        <v>0</v>
      </c>
      <c r="M42" s="177">
        <f t="shared" si="10"/>
        <v>0</v>
      </c>
      <c r="N42" s="177">
        <f t="shared" si="11"/>
        <v>0</v>
      </c>
      <c r="O42" s="177">
        <f t="shared" si="12"/>
        <v>0</v>
      </c>
      <c r="P42" s="177">
        <f t="shared" si="13"/>
        <v>0</v>
      </c>
      <c r="Q42" s="177">
        <f t="shared" si="14"/>
        <v>0</v>
      </c>
      <c r="R42" s="177">
        <f t="shared" si="15"/>
        <v>0</v>
      </c>
      <c r="S42" s="177">
        <f t="shared" si="16"/>
        <v>0</v>
      </c>
      <c r="T42" s="177">
        <f t="shared" si="17"/>
        <v>0</v>
      </c>
      <c r="U42" s="177">
        <f t="shared" si="18"/>
        <v>0</v>
      </c>
      <c r="V42" s="174"/>
    </row>
    <row r="43" spans="1:84" hidden="1">
      <c r="A43" s="13"/>
      <c r="B43" s="13"/>
      <c r="D43" s="177">
        <f>IF(☆Start!$V$19=1,0,+$K$23)</f>
        <v>0</v>
      </c>
      <c r="E43" s="177">
        <f t="shared" si="2"/>
        <v>0</v>
      </c>
      <c r="F43" s="177">
        <f t="shared" si="3"/>
        <v>0</v>
      </c>
      <c r="G43" s="177">
        <f t="shared" si="4"/>
        <v>0</v>
      </c>
      <c r="H43" s="177">
        <f t="shared" si="5"/>
        <v>0</v>
      </c>
      <c r="I43" s="177">
        <f t="shared" si="6"/>
        <v>0</v>
      </c>
      <c r="J43" s="177">
        <f t="shared" si="7"/>
        <v>0</v>
      </c>
      <c r="K43" s="177">
        <f t="shared" si="8"/>
        <v>0</v>
      </c>
      <c r="L43" s="177">
        <f t="shared" si="9"/>
        <v>0</v>
      </c>
      <c r="M43" s="177">
        <f t="shared" si="10"/>
        <v>0</v>
      </c>
      <c r="N43" s="177">
        <f t="shared" si="11"/>
        <v>0</v>
      </c>
      <c r="O43" s="177">
        <f t="shared" si="12"/>
        <v>0</v>
      </c>
      <c r="P43" s="177">
        <f t="shared" si="13"/>
        <v>0</v>
      </c>
      <c r="Q43" s="177">
        <f t="shared" si="14"/>
        <v>0</v>
      </c>
      <c r="R43" s="177">
        <f t="shared" si="15"/>
        <v>0</v>
      </c>
      <c r="S43" s="177">
        <f t="shared" si="16"/>
        <v>0</v>
      </c>
      <c r="T43" s="177">
        <f t="shared" si="17"/>
        <v>0</v>
      </c>
      <c r="U43" s="177">
        <f t="shared" si="18"/>
        <v>0</v>
      </c>
      <c r="V43" s="174"/>
    </row>
    <row r="44" spans="1:84" hidden="1">
      <c r="A44" s="13"/>
      <c r="B44" s="13"/>
      <c r="D44" s="174"/>
      <c r="E44" s="177">
        <f t="shared" si="2"/>
        <v>0</v>
      </c>
      <c r="F44" s="177">
        <f t="shared" si="3"/>
        <v>0</v>
      </c>
      <c r="G44" s="177">
        <f t="shared" si="4"/>
        <v>0</v>
      </c>
      <c r="H44" s="177">
        <f t="shared" si="5"/>
        <v>0</v>
      </c>
      <c r="I44" s="177">
        <f t="shared" si="6"/>
        <v>0</v>
      </c>
      <c r="J44" s="177">
        <f t="shared" si="7"/>
        <v>0</v>
      </c>
      <c r="K44" s="177">
        <f t="shared" si="8"/>
        <v>0</v>
      </c>
      <c r="L44" s="177">
        <f t="shared" si="9"/>
        <v>0</v>
      </c>
      <c r="M44" s="177">
        <f t="shared" si="10"/>
        <v>0</v>
      </c>
      <c r="N44" s="177">
        <f t="shared" si="11"/>
        <v>0</v>
      </c>
      <c r="O44" s="177">
        <f t="shared" si="12"/>
        <v>0</v>
      </c>
      <c r="P44" s="177">
        <f t="shared" si="13"/>
        <v>0</v>
      </c>
      <c r="Q44" s="177">
        <f t="shared" si="14"/>
        <v>0</v>
      </c>
      <c r="R44" s="177">
        <f t="shared" si="15"/>
        <v>0</v>
      </c>
      <c r="S44" s="177">
        <f t="shared" si="16"/>
        <v>0</v>
      </c>
      <c r="T44" s="177">
        <f t="shared" si="17"/>
        <v>0</v>
      </c>
      <c r="U44" s="177">
        <f t="shared" si="18"/>
        <v>0</v>
      </c>
      <c r="V44" s="174"/>
    </row>
    <row r="45" spans="1:84" hidden="1">
      <c r="A45" s="13"/>
      <c r="B45" s="13"/>
      <c r="D45" s="177">
        <f>SUM(D39:D44)</f>
        <v>0</v>
      </c>
      <c r="E45" s="177">
        <f>SUM(E39:E44)</f>
        <v>0</v>
      </c>
      <c r="F45" s="174"/>
      <c r="G45" s="177">
        <f>SUM(G39:G44)</f>
        <v>0</v>
      </c>
      <c r="H45" s="174"/>
      <c r="I45" s="177">
        <f>SUM(I39:I44)</f>
        <v>0</v>
      </c>
      <c r="J45" s="174"/>
      <c r="K45" s="177">
        <f>SUM(K39:K44)</f>
        <v>0</v>
      </c>
      <c r="L45" s="174"/>
      <c r="M45" s="177">
        <f>SUM(M39:M44)</f>
        <v>0</v>
      </c>
      <c r="N45" s="174"/>
      <c r="O45" s="177">
        <f>SUM(O39:O44)</f>
        <v>0</v>
      </c>
      <c r="P45" s="174"/>
      <c r="Q45" s="177">
        <f>SUM(Q39:Q44)</f>
        <v>0</v>
      </c>
      <c r="R45" s="174"/>
      <c r="S45" s="177">
        <f>SUM(S39:S44)</f>
        <v>0</v>
      </c>
      <c r="T45" s="174"/>
      <c r="U45" s="177">
        <f>SUM(U39:U44)</f>
        <v>0</v>
      </c>
      <c r="V45" s="177">
        <f>+U45+S45*S37+Q45*Q37+O45*O37+M45*M37+K45*K37+I45*I37+G45*G37+E45*E37</f>
        <v>0</v>
      </c>
    </row>
    <row r="46" spans="1:84" s="22" customFormat="1">
      <c r="A46" s="13"/>
      <c r="B46" s="13"/>
      <c r="C46" s="13"/>
      <c r="D46" s="14"/>
      <c r="E46" s="14"/>
      <c r="F46" s="14"/>
    </row>
    <row r="47" spans="1:84" s="22" customFormat="1">
      <c r="A47" s="13"/>
      <c r="D47" s="14"/>
      <c r="E47" s="14"/>
      <c r="F47" s="14"/>
    </row>
    <row r="48" spans="1:84" s="22" customFormat="1" ht="13.5" customHeight="1">
      <c r="A48" s="13"/>
      <c r="D48" s="14"/>
      <c r="E48" s="14"/>
      <c r="F48" s="14"/>
    </row>
    <row r="49" spans="1:84" s="22" customFormat="1" ht="13.5" customHeight="1">
      <c r="A49" s="13"/>
      <c r="D49" s="709" t="s">
        <v>110</v>
      </c>
      <c r="E49" s="710"/>
      <c r="F49" s="711" t="s">
        <v>111</v>
      </c>
      <c r="G49" s="711"/>
      <c r="H49" s="711"/>
      <c r="I49" s="4"/>
    </row>
    <row r="50" spans="1:84" s="2" customFormat="1" ht="13.5" customHeight="1">
      <c r="A50" s="13"/>
      <c r="D50" s="227" t="s">
        <v>89</v>
      </c>
      <c r="E50" s="272">
        <f>+C17+I13</f>
        <v>0</v>
      </c>
      <c r="F50" s="275" t="str">
        <f>+B18</f>
        <v>健康保険</v>
      </c>
      <c r="G50" s="691">
        <f>+C18+I14</f>
        <v>0</v>
      </c>
      <c r="H50" s="691"/>
      <c r="I50" s="4"/>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row>
    <row r="51" spans="1:84" s="2" customFormat="1" ht="13.5" customHeight="1">
      <c r="A51" s="13"/>
      <c r="D51" s="227" t="s">
        <v>112</v>
      </c>
      <c r="E51" s="272">
        <f>+C26+I22</f>
        <v>0</v>
      </c>
      <c r="F51" s="275" t="str">
        <f>+B19</f>
        <v>厚生年金</v>
      </c>
      <c r="G51" s="691">
        <f>+C19+I15</f>
        <v>0</v>
      </c>
      <c r="H51" s="691"/>
      <c r="I51" s="4"/>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row>
    <row r="52" spans="1:84" s="2" customFormat="1" ht="13.5" customHeight="1">
      <c r="A52" s="13"/>
      <c r="D52" s="227" t="s">
        <v>113</v>
      </c>
      <c r="E52" s="272">
        <f>+E50-E51</f>
        <v>0</v>
      </c>
      <c r="F52" s="275" t="str">
        <f>+B20</f>
        <v>雇用保険</v>
      </c>
      <c r="G52" s="691">
        <f>+C20+I16</f>
        <v>0</v>
      </c>
      <c r="H52" s="691"/>
      <c r="I52" s="4"/>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row>
    <row r="53" spans="1:84" s="2" customFormat="1" ht="13.5" customHeight="1">
      <c r="A53" s="13"/>
      <c r="D53" s="273"/>
      <c r="E53" s="274"/>
      <c r="F53" s="275" t="str">
        <f>+B21</f>
        <v>所得税</v>
      </c>
      <c r="G53" s="691">
        <f>+C21+I17</f>
        <v>0</v>
      </c>
      <c r="H53" s="691"/>
      <c r="I53" s="4"/>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row>
    <row r="54" spans="1:84" s="2" customFormat="1" ht="13.5" customHeight="1">
      <c r="A54" s="13"/>
      <c r="D54" s="273"/>
      <c r="E54" s="274"/>
      <c r="F54" s="226" t="str">
        <f>+B22</f>
        <v>住民税</v>
      </c>
      <c r="G54" s="691">
        <f>+C22+I18</f>
        <v>0</v>
      </c>
      <c r="H54" s="691"/>
      <c r="I54" s="4"/>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row>
    <row r="55" spans="1:84" s="2" customFormat="1" ht="13.5" customHeight="1">
      <c r="A55" s="13"/>
      <c r="D55" s="273"/>
      <c r="E55" s="274"/>
      <c r="F55" s="698">
        <f>SUM(G50:H54)</f>
        <v>0</v>
      </c>
      <c r="G55" s="698"/>
      <c r="H55" s="698"/>
      <c r="I55" s="4"/>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row>
    <row r="56" spans="1:84" s="2" customFormat="1" ht="13.5" customHeight="1">
      <c r="A56" s="13"/>
      <c r="D56" s="273"/>
      <c r="E56" s="4"/>
      <c r="F56" s="4"/>
      <c r="G56" s="4"/>
      <c r="H56" s="4"/>
      <c r="I56" s="4"/>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row>
    <row r="57" spans="1:84" s="2" customFormat="1" ht="15" customHeight="1">
      <c r="A57" s="13"/>
      <c r="B57" s="2" t="s">
        <v>121</v>
      </c>
      <c r="D57" s="273"/>
      <c r="E57" s="4"/>
      <c r="F57" s="4"/>
      <c r="G57" s="4"/>
      <c r="H57" s="4"/>
      <c r="I57" s="4"/>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row>
    <row r="58" spans="1:84" s="2" customFormat="1" ht="15" customHeight="1">
      <c r="A58" s="13"/>
      <c r="B58" s="712" t="s">
        <v>122</v>
      </c>
      <c r="C58" s="712"/>
      <c r="D58" s="692" t="str">
        <f>+時給支払明細書!D2&amp;"  銀行振り込み"</f>
        <v>平成22年1月  銀行振り込み</v>
      </c>
      <c r="E58" s="693"/>
      <c r="F58" s="693"/>
      <c r="G58" s="693"/>
      <c r="H58" s="294"/>
      <c r="I58" s="690" t="str">
        <f>+☆Start!AB4</f>
        <v>会社名</v>
      </c>
      <c r="J58" s="69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row>
    <row r="59" spans="1:84" s="2" customFormat="1" ht="15" customHeight="1">
      <c r="A59" s="13"/>
      <c r="B59" s="221">
        <v>10000</v>
      </c>
      <c r="C59" s="176">
        <f>+E45*10000</f>
        <v>0</v>
      </c>
      <c r="D59" s="289" t="s">
        <v>117</v>
      </c>
      <c r="E59" s="289" t="s">
        <v>118</v>
      </c>
      <c r="F59" s="289" t="s">
        <v>119</v>
      </c>
      <c r="G59" s="694" t="s">
        <v>117</v>
      </c>
      <c r="H59" s="695"/>
      <c r="I59" s="289" t="s">
        <v>118</v>
      </c>
      <c r="J59" s="289" t="s">
        <v>119</v>
      </c>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row>
    <row r="60" spans="1:84" s="2" customFormat="1" ht="15" customHeight="1">
      <c r="A60" s="13"/>
      <c r="B60" s="221">
        <v>5000</v>
      </c>
      <c r="C60" s="176">
        <f>+G45*5000</f>
        <v>0</v>
      </c>
      <c r="D60" s="298" t="str">
        <f>+☆Start!O11</f>
        <v>a</v>
      </c>
      <c r="E60" s="160" t="s">
        <v>120</v>
      </c>
      <c r="F60" s="295">
        <f>IF(☆Start!$V$11=1,+D27,0)</f>
        <v>0</v>
      </c>
      <c r="G60" s="696" t="str">
        <f>+☆Start!O18</f>
        <v>あ</v>
      </c>
      <c r="H60" s="697"/>
      <c r="I60" s="291"/>
      <c r="J60" s="295">
        <f>IF(☆Start!$V$18=1,+$J$23,0)</f>
        <v>0</v>
      </c>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row>
    <row r="61" spans="1:84" s="2" customFormat="1" ht="15" customHeight="1">
      <c r="A61" s="13"/>
      <c r="B61" s="221">
        <v>1000</v>
      </c>
      <c r="C61" s="176">
        <f>+I45*1000</f>
        <v>0</v>
      </c>
      <c r="D61" s="298" t="str">
        <f>+☆Start!O12</f>
        <v>ｂ</v>
      </c>
      <c r="E61" s="160"/>
      <c r="F61" s="295">
        <f>IF(☆Start!$V$12=1,E27,0)</f>
        <v>0</v>
      </c>
      <c r="G61" s="696" t="str">
        <f>+☆Start!O19</f>
        <v>い</v>
      </c>
      <c r="H61" s="697"/>
      <c r="I61" s="291"/>
      <c r="J61" s="295">
        <f>IF(☆Start!$V$19=1,+$K$23,0)</f>
        <v>0</v>
      </c>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row>
    <row r="62" spans="1:84" s="2" customFormat="1" ht="15" customHeight="1">
      <c r="A62" s="13"/>
      <c r="B62" s="221">
        <v>500</v>
      </c>
      <c r="C62" s="176">
        <f>+K45*500</f>
        <v>0</v>
      </c>
      <c r="D62" s="290"/>
      <c r="E62" s="160"/>
      <c r="F62" s="291"/>
      <c r="G62" s="699"/>
      <c r="H62" s="700"/>
      <c r="I62" s="160"/>
      <c r="J62" s="16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row>
    <row r="63" spans="1:84" s="2" customFormat="1" ht="15" customHeight="1">
      <c r="A63" s="13"/>
      <c r="B63" s="221">
        <v>100</v>
      </c>
      <c r="C63" s="176">
        <f>+M45*100</f>
        <v>0</v>
      </c>
      <c r="D63" s="292"/>
      <c r="E63" s="292"/>
      <c r="F63" s="292"/>
      <c r="G63" s="293"/>
      <c r="H63" s="293" t="s">
        <v>4</v>
      </c>
      <c r="I63" s="704">
        <f>+F60+F61+J60+J61</f>
        <v>0</v>
      </c>
      <c r="J63" s="704"/>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row>
    <row r="64" spans="1:84" s="2" customFormat="1" ht="15" customHeight="1">
      <c r="A64" s="13"/>
      <c r="B64" s="221">
        <v>50</v>
      </c>
      <c r="C64" s="176">
        <f>+O45*50</f>
        <v>0</v>
      </c>
      <c r="D64" s="14"/>
      <c r="E64" s="14"/>
      <c r="F64" s="14"/>
      <c r="G64" s="14"/>
      <c r="H64" s="14"/>
      <c r="I64" s="14"/>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row>
    <row r="65" spans="1:84" s="2" customFormat="1" ht="15" customHeight="1">
      <c r="A65" s="13"/>
      <c r="B65" s="221">
        <v>10</v>
      </c>
      <c r="C65" s="176">
        <f>+Q45*10</f>
        <v>0</v>
      </c>
      <c r="D65" s="14"/>
      <c r="E65" s="14"/>
      <c r="F65" s="14"/>
      <c r="G65" s="14"/>
      <c r="H65" s="14"/>
      <c r="I65" s="14"/>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row>
    <row r="66" spans="1:84" s="2" customFormat="1" ht="15" customHeight="1">
      <c r="A66" s="13"/>
      <c r="B66" s="221">
        <v>5</v>
      </c>
      <c r="C66" s="176">
        <f>+S45*5</f>
        <v>0</v>
      </c>
      <c r="D66" s="14"/>
      <c r="E66" s="14"/>
      <c r="F66" s="14"/>
      <c r="G66" s="14"/>
      <c r="H66" s="14"/>
      <c r="I66" s="14"/>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row>
    <row r="67" spans="1:84" s="2" customFormat="1" ht="15" customHeight="1">
      <c r="A67" s="13"/>
      <c r="B67" s="221">
        <v>1</v>
      </c>
      <c r="C67" s="176">
        <f>+U45</f>
        <v>0</v>
      </c>
      <c r="D67" s="14"/>
      <c r="E67" s="14"/>
      <c r="F67" s="14"/>
      <c r="G67" s="14"/>
      <c r="H67" s="14"/>
      <c r="I67" s="14"/>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row>
    <row r="68" spans="1:84" s="2" customFormat="1" ht="15" customHeight="1">
      <c r="A68" s="13"/>
      <c r="B68" s="179" t="s">
        <v>108</v>
      </c>
      <c r="C68" s="176">
        <f>+V45</f>
        <v>0</v>
      </c>
      <c r="D68" s="14"/>
      <c r="E68" s="14"/>
      <c r="F68" s="14"/>
      <c r="G68" s="14"/>
      <c r="H68" s="14"/>
      <c r="I68" s="14"/>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row>
    <row r="69" spans="1:84" s="2" customFormat="1" ht="15" customHeight="1">
      <c r="A69" s="13"/>
      <c r="B69" s="13"/>
      <c r="C69" s="13"/>
      <c r="D69" s="14"/>
      <c r="E69" s="14"/>
      <c r="F69" s="14"/>
      <c r="G69" s="14"/>
      <c r="H69" s="14"/>
      <c r="I69" s="14"/>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row>
    <row r="70" spans="1:84" s="2" customFormat="1" ht="15" customHeight="1">
      <c r="A70" s="13"/>
      <c r="B70" s="13"/>
      <c r="C70" s="13"/>
      <c r="D70" s="14"/>
      <c r="E70" s="14"/>
      <c r="F70" s="14"/>
      <c r="G70" s="14"/>
      <c r="H70" s="14"/>
      <c r="I70" s="14"/>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row>
    <row r="71" spans="1:84" s="2" customFormat="1" ht="15" customHeight="1">
      <c r="A71" s="13"/>
      <c r="B71" s="13"/>
      <c r="C71" s="13"/>
      <c r="D71" s="14"/>
      <c r="E71" s="14"/>
      <c r="F71" s="14"/>
      <c r="G71" s="14"/>
      <c r="H71" s="14"/>
      <c r="I71" s="14"/>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row>
    <row r="72" spans="1:84" s="2" customFormat="1" ht="15" customHeight="1">
      <c r="A72" s="13"/>
      <c r="B72" s="13"/>
      <c r="C72" s="13"/>
      <c r="D72" s="14"/>
      <c r="E72" s="14"/>
      <c r="F72" s="14"/>
      <c r="G72" s="14"/>
      <c r="H72" s="14"/>
      <c r="I72" s="14"/>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row>
    <row r="73" spans="1:84" s="2" customFormat="1" ht="15" customHeight="1">
      <c r="A73" s="13"/>
      <c r="B73" s="13"/>
      <c r="C73" s="13"/>
      <c r="D73" s="14"/>
      <c r="E73" s="14"/>
      <c r="F73" s="14"/>
      <c r="G73" s="14"/>
      <c r="H73" s="14"/>
      <c r="I73" s="14"/>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row>
    <row r="74" spans="1:84" s="2" customFormat="1" ht="15" customHeight="1">
      <c r="A74" s="13"/>
      <c r="B74" s="13"/>
      <c r="C74" s="13"/>
      <c r="D74" s="14"/>
      <c r="E74" s="14"/>
      <c r="F74" s="14"/>
      <c r="G74" s="14"/>
      <c r="H74" s="14"/>
      <c r="I74" s="14"/>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row>
    <row r="75" spans="1:84" s="2" customFormat="1" ht="15" customHeight="1">
      <c r="A75" s="13"/>
      <c r="B75" s="13"/>
      <c r="C75" s="13"/>
      <c r="D75" s="14"/>
      <c r="E75" s="14"/>
      <c r="F75" s="14"/>
      <c r="G75" s="14"/>
      <c r="H75" s="14"/>
      <c r="I75" s="14"/>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row>
    <row r="76" spans="1:84" s="2" customFormat="1" ht="15" customHeight="1">
      <c r="A76" s="13"/>
      <c r="B76" s="13"/>
      <c r="C76" s="13"/>
      <c r="D76" s="14"/>
      <c r="E76" s="14"/>
      <c r="F76" s="14"/>
      <c r="G76" s="14"/>
      <c r="H76" s="14"/>
      <c r="I76" s="14"/>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row>
    <row r="77" spans="1:84" s="2" customFormat="1" ht="15" customHeight="1">
      <c r="A77" s="13"/>
      <c r="B77" s="13"/>
      <c r="C77" s="13"/>
      <c r="D77" s="14"/>
      <c r="E77" s="14"/>
      <c r="F77" s="14"/>
      <c r="G77" s="14"/>
      <c r="H77" s="14"/>
      <c r="I77" s="14"/>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row>
    <row r="78" spans="1:84" s="2" customFormat="1" ht="15" customHeight="1">
      <c r="A78" s="13"/>
      <c r="B78" s="13"/>
      <c r="C78" s="13"/>
      <c r="D78" s="14"/>
      <c r="E78" s="14"/>
      <c r="F78" s="14"/>
      <c r="G78" s="14"/>
      <c r="H78" s="14"/>
      <c r="I78" s="14"/>
    </row>
    <row r="79" spans="1:84" s="2" customFormat="1" ht="15" customHeight="1">
      <c r="A79" s="13"/>
      <c r="B79" s="13"/>
      <c r="C79" s="13"/>
      <c r="D79" s="14"/>
      <c r="E79" s="14"/>
      <c r="F79" s="14"/>
      <c r="G79" s="14"/>
      <c r="H79" s="14"/>
      <c r="I79" s="14"/>
    </row>
    <row r="80" spans="1:84" s="2" customFormat="1" ht="15" customHeight="1">
      <c r="A80" s="13"/>
      <c r="B80" s="13"/>
      <c r="C80" s="13"/>
      <c r="D80" s="14"/>
      <c r="E80" s="14"/>
      <c r="F80" s="14"/>
      <c r="G80" s="14"/>
      <c r="H80" s="14"/>
      <c r="I80" s="14"/>
    </row>
    <row r="81" spans="1:9" s="2" customFormat="1" ht="15" customHeight="1">
      <c r="A81" s="13"/>
      <c r="B81" s="13"/>
      <c r="C81" s="13"/>
      <c r="D81" s="14"/>
      <c r="E81" s="14"/>
      <c r="F81" s="14"/>
      <c r="G81" s="14"/>
      <c r="H81" s="14"/>
      <c r="I81" s="14"/>
    </row>
    <row r="82" spans="1:9" s="2" customFormat="1" ht="15" customHeight="1">
      <c r="A82" s="13"/>
      <c r="B82" s="13"/>
      <c r="C82" s="13"/>
      <c r="D82" s="14"/>
      <c r="E82" s="14"/>
      <c r="F82" s="14"/>
      <c r="G82" s="14"/>
      <c r="H82" s="14"/>
      <c r="I82" s="14"/>
    </row>
    <row r="83" spans="1:9" s="2" customFormat="1" ht="15" customHeight="1">
      <c r="A83" s="13"/>
      <c r="B83" s="13"/>
      <c r="C83" s="13"/>
      <c r="D83" s="14"/>
      <c r="E83" s="14"/>
      <c r="F83" s="14"/>
      <c r="G83" s="14"/>
      <c r="H83" s="14"/>
      <c r="I83" s="14"/>
    </row>
    <row r="84" spans="1:9" s="2" customFormat="1" ht="15" customHeight="1">
      <c r="A84" s="13"/>
      <c r="B84" s="13"/>
      <c r="C84" s="13"/>
      <c r="D84" s="14"/>
      <c r="E84" s="14"/>
      <c r="F84" s="14"/>
      <c r="G84" s="14"/>
      <c r="H84" s="14"/>
      <c r="I84" s="14"/>
    </row>
    <row r="85" spans="1:9" s="2" customFormat="1" ht="15" customHeight="1">
      <c r="A85" s="13"/>
      <c r="B85" s="13"/>
      <c r="C85" s="13"/>
      <c r="D85" s="14"/>
      <c r="E85" s="14"/>
      <c r="F85" s="14"/>
      <c r="G85" s="14"/>
      <c r="H85" s="14"/>
      <c r="I85" s="14"/>
    </row>
    <row r="86" spans="1:9" s="2" customFormat="1" ht="15" customHeight="1">
      <c r="A86" s="13"/>
      <c r="B86" s="13"/>
      <c r="C86" s="13"/>
      <c r="D86" s="14"/>
      <c r="E86" s="14"/>
      <c r="F86" s="14"/>
      <c r="G86" s="14"/>
      <c r="H86" s="14"/>
      <c r="I86" s="14"/>
    </row>
    <row r="87" spans="1:9" s="2" customFormat="1" ht="15" customHeight="1">
      <c r="A87" s="13"/>
      <c r="B87" s="13"/>
      <c r="C87" s="13"/>
      <c r="D87" s="14"/>
      <c r="E87" s="14"/>
      <c r="F87" s="14"/>
      <c r="G87" s="14"/>
      <c r="H87" s="14"/>
      <c r="I87" s="14"/>
    </row>
    <row r="88" spans="1:9" s="2" customFormat="1" ht="15" customHeight="1">
      <c r="A88" s="13"/>
      <c r="B88" s="13"/>
      <c r="C88" s="13"/>
      <c r="D88" s="14"/>
      <c r="E88" s="14"/>
      <c r="F88" s="14"/>
      <c r="G88" s="14"/>
      <c r="H88" s="14"/>
      <c r="I88" s="14"/>
    </row>
    <row r="89" spans="1:9" s="2" customFormat="1" ht="15" customHeight="1">
      <c r="A89" s="13"/>
      <c r="B89" s="13"/>
      <c r="C89" s="13"/>
      <c r="D89" s="14"/>
      <c r="E89" s="14"/>
      <c r="F89" s="14"/>
      <c r="G89" s="14"/>
      <c r="H89" s="14"/>
      <c r="I89" s="14"/>
    </row>
    <row r="90" spans="1:9" s="2" customFormat="1" ht="15" customHeight="1">
      <c r="A90" s="13"/>
      <c r="B90" s="13"/>
      <c r="C90" s="13"/>
      <c r="D90" s="14"/>
      <c r="E90" s="14"/>
      <c r="F90" s="14"/>
      <c r="G90" s="14"/>
      <c r="H90" s="14"/>
      <c r="I90" s="14"/>
    </row>
    <row r="91" spans="1:9" s="2" customFormat="1" ht="15" customHeight="1">
      <c r="A91" s="13"/>
      <c r="B91" s="13"/>
      <c r="C91" s="13"/>
      <c r="D91" s="14"/>
      <c r="E91" s="14"/>
      <c r="F91" s="14"/>
      <c r="G91" s="14"/>
      <c r="H91" s="14"/>
      <c r="I91" s="14"/>
    </row>
    <row r="92" spans="1:9" s="2" customFormat="1" ht="15" customHeight="1">
      <c r="A92" s="13"/>
      <c r="B92" s="13"/>
      <c r="C92" s="13"/>
      <c r="D92" s="14"/>
      <c r="E92" s="14"/>
      <c r="F92" s="14"/>
      <c r="G92" s="14"/>
      <c r="H92" s="14"/>
      <c r="I92" s="14"/>
    </row>
    <row r="93" spans="1:9" s="2" customFormat="1" ht="15" customHeight="1">
      <c r="A93" s="13"/>
      <c r="B93" s="13"/>
      <c r="C93" s="13"/>
      <c r="D93" s="14"/>
      <c r="E93" s="14"/>
      <c r="F93" s="14"/>
      <c r="G93" s="14"/>
      <c r="H93" s="14"/>
      <c r="I93" s="14"/>
    </row>
    <row r="94" spans="1:9" s="2" customFormat="1" ht="15" customHeight="1">
      <c r="A94" s="13"/>
      <c r="B94" s="13"/>
      <c r="C94" s="13"/>
      <c r="D94" s="14"/>
      <c r="E94" s="14"/>
      <c r="F94" s="14"/>
      <c r="G94" s="14"/>
      <c r="H94" s="14"/>
      <c r="I94" s="14"/>
    </row>
    <row r="95" spans="1:9" s="2" customFormat="1" ht="15" customHeight="1">
      <c r="A95" s="13"/>
      <c r="B95" s="13"/>
      <c r="C95" s="13"/>
      <c r="D95" s="14"/>
      <c r="E95" s="14"/>
      <c r="F95" s="14"/>
      <c r="G95" s="14"/>
      <c r="H95" s="14"/>
      <c r="I95" s="14"/>
    </row>
    <row r="96" spans="1:9" s="2" customFormat="1" ht="15" customHeight="1">
      <c r="A96" s="13"/>
      <c r="B96" s="13"/>
      <c r="C96" s="13"/>
      <c r="D96" s="14"/>
      <c r="E96" s="14"/>
      <c r="F96" s="14"/>
      <c r="G96" s="14"/>
      <c r="H96" s="14"/>
      <c r="I96" s="14"/>
    </row>
    <row r="97" spans="1:9" s="2" customFormat="1" ht="15" customHeight="1">
      <c r="A97" s="13"/>
      <c r="B97" s="13"/>
      <c r="C97" s="13"/>
      <c r="D97" s="14"/>
      <c r="E97" s="14"/>
      <c r="F97" s="14"/>
      <c r="G97" s="14"/>
      <c r="H97" s="14"/>
      <c r="I97" s="14"/>
    </row>
    <row r="98" spans="1:9" s="2" customFormat="1" ht="15" customHeight="1">
      <c r="A98" s="13"/>
      <c r="B98" s="13"/>
      <c r="C98" s="13"/>
      <c r="D98" s="14"/>
      <c r="E98" s="14"/>
      <c r="F98" s="14"/>
      <c r="G98" s="14"/>
      <c r="H98" s="14"/>
      <c r="I98" s="14"/>
    </row>
    <row r="99" spans="1:9" s="2" customFormat="1" ht="15" customHeight="1">
      <c r="A99" s="13"/>
      <c r="B99" s="13"/>
      <c r="C99" s="13"/>
      <c r="D99" s="14"/>
      <c r="E99" s="14"/>
      <c r="F99" s="14"/>
      <c r="G99" s="14"/>
      <c r="H99" s="14"/>
      <c r="I99" s="14"/>
    </row>
    <row r="100" spans="1:9" s="2" customFormat="1" ht="15" customHeight="1">
      <c r="A100" s="13"/>
      <c r="B100" s="13"/>
      <c r="C100" s="13"/>
      <c r="D100" s="14"/>
      <c r="E100" s="14"/>
      <c r="F100" s="14"/>
      <c r="G100" s="14"/>
      <c r="H100" s="14"/>
      <c r="I100" s="14"/>
    </row>
    <row r="101" spans="1:9" s="2" customFormat="1" ht="15" customHeight="1">
      <c r="A101" s="13"/>
      <c r="B101" s="13"/>
      <c r="C101" s="13"/>
      <c r="D101" s="14"/>
      <c r="E101" s="14"/>
      <c r="F101" s="14"/>
      <c r="G101" s="14"/>
      <c r="H101" s="14"/>
      <c r="I101" s="14"/>
    </row>
    <row r="102" spans="1:9" s="2" customFormat="1" ht="15" customHeight="1">
      <c r="A102" s="13"/>
      <c r="B102" s="13"/>
      <c r="C102" s="13"/>
      <c r="D102" s="14"/>
      <c r="E102" s="14"/>
      <c r="F102" s="14"/>
      <c r="G102" s="14"/>
      <c r="H102" s="14"/>
      <c r="I102" s="14"/>
    </row>
    <row r="103" spans="1:9" s="2" customFormat="1" ht="15" customHeight="1">
      <c r="A103" s="13"/>
      <c r="B103" s="13"/>
      <c r="C103" s="13"/>
      <c r="D103" s="14"/>
      <c r="E103" s="14"/>
      <c r="F103" s="14"/>
      <c r="G103" s="14"/>
      <c r="H103" s="14"/>
      <c r="I103" s="14"/>
    </row>
    <row r="104" spans="1:9" s="2" customFormat="1" ht="15" customHeight="1">
      <c r="A104" s="13"/>
      <c r="B104" s="13"/>
      <c r="C104" s="13"/>
      <c r="D104" s="14"/>
      <c r="E104" s="14"/>
      <c r="F104" s="14"/>
      <c r="G104" s="14"/>
      <c r="H104" s="14"/>
      <c r="I104" s="14"/>
    </row>
    <row r="105" spans="1:9" s="2" customFormat="1" ht="15" customHeight="1">
      <c r="A105" s="13"/>
      <c r="B105" s="13"/>
      <c r="C105" s="13"/>
      <c r="D105" s="14"/>
      <c r="E105" s="14"/>
      <c r="F105" s="14"/>
      <c r="G105" s="14"/>
      <c r="H105" s="14"/>
      <c r="I105" s="14"/>
    </row>
    <row r="106" spans="1:9" s="2" customFormat="1" ht="15" customHeight="1">
      <c r="A106" s="13"/>
      <c r="B106" s="13"/>
      <c r="C106" s="13"/>
    </row>
    <row r="107" spans="1:9" s="2" customFormat="1" ht="15" customHeight="1">
      <c r="A107" s="13"/>
      <c r="B107" s="13"/>
      <c r="C107" s="13"/>
    </row>
    <row r="108" spans="1:9" s="2" customFormat="1" ht="15" customHeight="1">
      <c r="A108" s="13"/>
      <c r="B108" s="13"/>
      <c r="C108" s="13"/>
    </row>
    <row r="109" spans="1:9" s="2" customFormat="1" ht="15" customHeight="1">
      <c r="A109" s="13"/>
      <c r="B109" s="13"/>
      <c r="C109" s="13"/>
    </row>
    <row r="110" spans="1:9" s="2" customFormat="1" ht="15" customHeight="1">
      <c r="A110" s="13"/>
      <c r="B110" s="13"/>
      <c r="C110" s="13"/>
    </row>
    <row r="111" spans="1:9" s="2" customFormat="1" ht="15" customHeight="1">
      <c r="A111" s="13"/>
      <c r="B111" s="13"/>
      <c r="C111" s="13"/>
    </row>
    <row r="112" spans="1:9" s="2" customFormat="1" ht="15" customHeight="1">
      <c r="A112" s="13"/>
      <c r="B112" s="13"/>
      <c r="C112" s="13"/>
    </row>
    <row r="113" spans="1:3" s="2" customFormat="1" ht="15" customHeight="1">
      <c r="A113" s="13"/>
      <c r="B113" s="13"/>
      <c r="C113" s="13"/>
    </row>
    <row r="114" spans="1:3" s="2" customFormat="1" ht="15" customHeight="1">
      <c r="A114" s="13"/>
      <c r="B114" s="13"/>
      <c r="C114" s="13"/>
    </row>
    <row r="115" spans="1:3" s="2" customFormat="1" ht="15" customHeight="1">
      <c r="A115" s="13"/>
      <c r="B115" s="13"/>
      <c r="C115" s="13"/>
    </row>
    <row r="116" spans="1:3" s="2" customFormat="1" ht="15" customHeight="1">
      <c r="A116" s="13"/>
      <c r="B116" s="13"/>
      <c r="C116" s="13"/>
    </row>
    <row r="117" spans="1:3" s="2" customFormat="1" ht="15" customHeight="1">
      <c r="A117" s="13"/>
      <c r="B117" s="13"/>
      <c r="C117" s="13"/>
    </row>
    <row r="118" spans="1:3" s="2" customFormat="1" ht="15" customHeight="1">
      <c r="A118" s="13"/>
      <c r="B118" s="13"/>
      <c r="C118" s="13"/>
    </row>
    <row r="119" spans="1:3" s="2" customFormat="1" ht="15" customHeight="1">
      <c r="A119" s="13"/>
      <c r="B119" s="13"/>
      <c r="C119" s="13"/>
    </row>
    <row r="120" spans="1:3" s="2" customFormat="1" ht="15" customHeight="1">
      <c r="A120" s="13"/>
      <c r="B120" s="13"/>
      <c r="C120" s="13"/>
    </row>
    <row r="121" spans="1:3" s="2" customFormat="1" ht="15" customHeight="1">
      <c r="A121" s="13"/>
      <c r="B121" s="13"/>
      <c r="C121" s="13"/>
    </row>
    <row r="122" spans="1:3" s="2" customFormat="1" ht="15" customHeight="1">
      <c r="A122" s="13"/>
      <c r="B122" s="13"/>
      <c r="C122" s="13"/>
    </row>
    <row r="123" spans="1:3" s="2" customFormat="1" ht="15" customHeight="1">
      <c r="A123" s="13"/>
      <c r="B123" s="13"/>
      <c r="C123" s="13"/>
    </row>
    <row r="124" spans="1:3" s="2" customFormat="1" ht="15" customHeight="1">
      <c r="A124" s="13"/>
      <c r="B124" s="13"/>
      <c r="C124" s="13"/>
    </row>
    <row r="125" spans="1:3" s="2" customFormat="1" ht="15" customHeight="1">
      <c r="A125" s="13"/>
      <c r="B125" s="13"/>
      <c r="C125" s="13"/>
    </row>
    <row r="126" spans="1:3" s="2" customFormat="1" ht="15" customHeight="1">
      <c r="A126" s="13"/>
      <c r="B126" s="13"/>
      <c r="C126" s="13"/>
    </row>
    <row r="127" spans="1:3" s="2" customFormat="1" ht="15" customHeight="1">
      <c r="A127" s="13"/>
      <c r="B127" s="13"/>
      <c r="C127" s="13"/>
    </row>
    <row r="128" spans="1:3" s="2" customFormat="1" ht="15" customHeight="1">
      <c r="A128" s="13"/>
      <c r="B128" s="13"/>
      <c r="C128" s="13"/>
    </row>
    <row r="129" spans="1:3" s="2" customFormat="1" ht="15" customHeight="1">
      <c r="A129" s="13"/>
      <c r="B129" s="13"/>
      <c r="C129" s="13"/>
    </row>
    <row r="130" spans="1:3" s="2" customFormat="1" ht="15" customHeight="1">
      <c r="A130" s="13"/>
      <c r="B130" s="13"/>
      <c r="C130" s="13"/>
    </row>
    <row r="131" spans="1:3" s="2" customFormat="1" ht="15" customHeight="1">
      <c r="A131" s="13"/>
      <c r="B131" s="13"/>
      <c r="C131" s="13"/>
    </row>
    <row r="132" spans="1:3" s="2" customFormat="1" ht="15" customHeight="1">
      <c r="A132" s="13"/>
      <c r="B132" s="13"/>
      <c r="C132" s="13"/>
    </row>
    <row r="133" spans="1:3" s="2" customFormat="1" ht="15" customHeight="1">
      <c r="A133" s="13"/>
      <c r="B133" s="13"/>
      <c r="C133" s="13"/>
    </row>
    <row r="134" spans="1:3" s="2" customFormat="1" ht="15" customHeight="1">
      <c r="A134" s="13"/>
      <c r="B134" s="13"/>
      <c r="C134" s="13"/>
    </row>
    <row r="135" spans="1:3" s="2" customFormat="1" ht="15" customHeight="1">
      <c r="A135" s="13"/>
      <c r="B135" s="13"/>
      <c r="C135" s="13"/>
    </row>
    <row r="136" spans="1:3" s="2" customFormat="1" ht="15" customHeight="1">
      <c r="A136" s="13"/>
      <c r="B136" s="13"/>
      <c r="C136" s="13"/>
    </row>
    <row r="137" spans="1:3" s="2" customFormat="1" ht="15" customHeight="1">
      <c r="A137" s="13"/>
      <c r="B137" s="13"/>
      <c r="C137" s="13"/>
    </row>
    <row r="138" spans="1:3" s="2" customFormat="1" ht="15" customHeight="1">
      <c r="A138" s="13"/>
      <c r="B138" s="13"/>
      <c r="C138" s="13"/>
    </row>
    <row r="139" spans="1:3" s="2" customFormat="1" ht="15" customHeight="1">
      <c r="A139" s="13"/>
      <c r="B139" s="13"/>
      <c r="C139" s="13"/>
    </row>
    <row r="140" spans="1:3" s="2" customFormat="1" ht="15" customHeight="1">
      <c r="A140" s="13"/>
      <c r="B140" s="13"/>
      <c r="C140" s="13"/>
    </row>
    <row r="141" spans="1:3" s="2" customFormat="1" ht="15" customHeight="1">
      <c r="A141" s="13"/>
      <c r="B141" s="13"/>
      <c r="C141" s="13"/>
    </row>
    <row r="142" spans="1:3" s="2" customFormat="1" ht="15" customHeight="1">
      <c r="A142" s="13"/>
      <c r="B142" s="13"/>
      <c r="C142" s="13"/>
    </row>
    <row r="143" spans="1:3" s="2" customFormat="1" ht="15" customHeight="1">
      <c r="A143" s="13"/>
      <c r="B143" s="13"/>
      <c r="C143" s="13"/>
    </row>
    <row r="144" spans="1:3" s="2" customFormat="1" ht="15" customHeight="1">
      <c r="A144" s="13"/>
      <c r="B144" s="13"/>
      <c r="C144" s="13"/>
    </row>
    <row r="145" spans="1:3" s="2" customFormat="1" ht="15" customHeight="1">
      <c r="A145" s="13"/>
      <c r="B145" s="13"/>
      <c r="C145" s="13"/>
    </row>
    <row r="146" spans="1:3" s="2" customFormat="1" ht="15" customHeight="1">
      <c r="A146" s="13"/>
      <c r="B146" s="13"/>
      <c r="C146" s="13"/>
    </row>
    <row r="147" spans="1:3" s="2" customFormat="1" ht="15" customHeight="1">
      <c r="A147" s="13"/>
      <c r="B147" s="13"/>
      <c r="C147" s="13"/>
    </row>
    <row r="148" spans="1:3" s="2" customFormat="1" ht="15" customHeight="1">
      <c r="A148" s="13"/>
      <c r="B148" s="13"/>
      <c r="C148" s="13"/>
    </row>
    <row r="149" spans="1:3" s="2" customFormat="1" ht="15" customHeight="1">
      <c r="A149" s="13"/>
      <c r="B149" s="13"/>
      <c r="C149" s="13"/>
    </row>
    <row r="150" spans="1:3" s="2" customFormat="1" ht="15" customHeight="1">
      <c r="A150" s="13"/>
      <c r="B150" s="13"/>
      <c r="C150" s="13"/>
    </row>
    <row r="151" spans="1:3" s="2" customFormat="1" ht="15" customHeight="1">
      <c r="A151" s="13"/>
      <c r="B151" s="13"/>
      <c r="C151" s="13"/>
    </row>
    <row r="152" spans="1:3" s="2" customFormat="1" ht="15" customHeight="1">
      <c r="A152" s="13"/>
      <c r="B152" s="13"/>
      <c r="C152" s="13"/>
    </row>
    <row r="153" spans="1:3" s="2" customFormat="1" ht="15" customHeight="1">
      <c r="A153" s="13"/>
      <c r="B153" s="13"/>
      <c r="C153" s="13"/>
    </row>
    <row r="154" spans="1:3" s="2" customFormat="1" ht="15" customHeight="1">
      <c r="A154" s="13"/>
      <c r="B154" s="13"/>
      <c r="C154" s="13"/>
    </row>
    <row r="155" spans="1:3" s="2" customFormat="1" ht="15" customHeight="1">
      <c r="A155" s="13"/>
      <c r="B155" s="13"/>
      <c r="C155" s="13"/>
    </row>
    <row r="156" spans="1:3" s="2" customFormat="1" ht="15" customHeight="1">
      <c r="A156" s="13"/>
      <c r="B156" s="13"/>
      <c r="C156" s="13"/>
    </row>
    <row r="157" spans="1:3" s="2" customFormat="1" ht="15" customHeight="1">
      <c r="A157" s="13"/>
      <c r="B157" s="13"/>
      <c r="C157" s="13"/>
    </row>
    <row r="158" spans="1:3" s="2" customFormat="1" ht="15" customHeight="1">
      <c r="A158" s="13"/>
      <c r="B158" s="13"/>
      <c r="C158" s="13"/>
    </row>
    <row r="159" spans="1:3" s="2" customFormat="1" ht="15" customHeight="1">
      <c r="A159" s="13"/>
      <c r="B159" s="13"/>
      <c r="C159" s="13"/>
    </row>
    <row r="160" spans="1:3" s="2" customFormat="1" ht="15" customHeight="1">
      <c r="A160" s="13"/>
      <c r="B160" s="13"/>
      <c r="C160" s="13"/>
    </row>
    <row r="161" spans="1:3" s="2" customFormat="1" ht="15" customHeight="1">
      <c r="A161" s="13"/>
      <c r="B161" s="13"/>
      <c r="C161" s="13"/>
    </row>
    <row r="162" spans="1:3" s="2" customFormat="1" ht="15" customHeight="1">
      <c r="A162" s="13"/>
      <c r="B162" s="13"/>
      <c r="C162" s="13"/>
    </row>
    <row r="163" spans="1:3" s="2" customFormat="1" ht="15" customHeight="1">
      <c r="A163" s="13"/>
      <c r="B163" s="13"/>
      <c r="C163" s="13"/>
    </row>
    <row r="164" spans="1:3" s="2" customFormat="1" ht="15" customHeight="1">
      <c r="A164" s="13"/>
      <c r="B164" s="13"/>
      <c r="C164" s="13"/>
    </row>
    <row r="165" spans="1:3" s="2" customFormat="1" ht="15" customHeight="1">
      <c r="A165" s="13"/>
      <c r="B165" s="13"/>
      <c r="C165" s="13"/>
    </row>
    <row r="166" spans="1:3" s="2" customFormat="1" ht="15" customHeight="1">
      <c r="A166" s="13"/>
      <c r="B166" s="13"/>
      <c r="C166" s="13"/>
    </row>
    <row r="167" spans="1:3" s="2" customFormat="1" ht="15" customHeight="1">
      <c r="A167" s="13"/>
      <c r="B167" s="13"/>
      <c r="C167" s="13"/>
    </row>
    <row r="168" spans="1:3" s="2" customFormat="1" ht="15" customHeight="1">
      <c r="A168" s="13"/>
      <c r="B168" s="13"/>
      <c r="C168" s="13"/>
    </row>
    <row r="169" spans="1:3" s="2" customFormat="1" ht="15" customHeight="1">
      <c r="A169" s="13"/>
      <c r="B169" s="13"/>
      <c r="C169" s="13"/>
    </row>
    <row r="170" spans="1:3" s="2" customFormat="1" ht="15" customHeight="1">
      <c r="A170" s="13"/>
      <c r="B170" s="13"/>
      <c r="C170" s="13"/>
    </row>
    <row r="171" spans="1:3" s="2" customFormat="1" ht="15" customHeight="1">
      <c r="A171" s="13"/>
      <c r="B171" s="13"/>
      <c r="C171" s="13"/>
    </row>
    <row r="172" spans="1:3" s="2" customFormat="1" ht="15" customHeight="1">
      <c r="A172" s="13"/>
      <c r="B172" s="13"/>
      <c r="C172" s="13"/>
    </row>
    <row r="173" spans="1:3" s="2" customFormat="1" ht="15" customHeight="1">
      <c r="A173" s="13"/>
      <c r="B173" s="13"/>
      <c r="C173" s="13"/>
    </row>
    <row r="174" spans="1:3" s="2" customFormat="1" ht="15" customHeight="1">
      <c r="A174" s="13"/>
      <c r="B174" s="13"/>
      <c r="C174" s="13"/>
    </row>
    <row r="175" spans="1:3" s="2" customFormat="1" ht="15" customHeight="1">
      <c r="A175" s="13"/>
      <c r="B175" s="13"/>
      <c r="C175" s="13"/>
    </row>
    <row r="176" spans="1:3" s="2" customFormat="1" ht="15" customHeight="1">
      <c r="A176" s="13"/>
      <c r="B176" s="13"/>
      <c r="C176" s="13"/>
    </row>
    <row r="177" spans="1:3" s="2" customFormat="1" ht="15" customHeight="1">
      <c r="A177" s="13"/>
      <c r="B177" s="13"/>
      <c r="C177" s="13"/>
    </row>
    <row r="178" spans="1:3" s="2" customFormat="1" ht="15" customHeight="1">
      <c r="A178" s="13"/>
      <c r="B178" s="13"/>
      <c r="C178" s="13"/>
    </row>
    <row r="179" spans="1:3" s="2" customFormat="1" ht="15" customHeight="1">
      <c r="A179" s="13"/>
      <c r="B179" s="13"/>
      <c r="C179" s="13"/>
    </row>
    <row r="180" spans="1:3" s="2" customFormat="1" ht="15" customHeight="1">
      <c r="A180" s="13"/>
      <c r="B180" s="13"/>
      <c r="C180" s="13"/>
    </row>
    <row r="181" spans="1:3" s="2" customFormat="1" ht="15" customHeight="1">
      <c r="A181" s="13"/>
      <c r="B181" s="13"/>
      <c r="C181" s="13"/>
    </row>
    <row r="182" spans="1:3" s="2" customFormat="1" ht="15" customHeight="1">
      <c r="A182" s="13"/>
      <c r="B182" s="13"/>
      <c r="C182" s="13"/>
    </row>
    <row r="183" spans="1:3" s="2" customFormat="1" ht="15" customHeight="1">
      <c r="A183" s="13"/>
      <c r="B183" s="13"/>
      <c r="C183" s="13"/>
    </row>
    <row r="184" spans="1:3" s="2" customFormat="1" ht="15" customHeight="1">
      <c r="A184" s="13"/>
      <c r="B184" s="13"/>
      <c r="C184" s="13"/>
    </row>
    <row r="185" spans="1:3" s="2" customFormat="1" ht="15" customHeight="1">
      <c r="A185" s="13"/>
      <c r="B185" s="13"/>
      <c r="C185" s="13"/>
    </row>
    <row r="186" spans="1:3" s="2" customFormat="1" ht="15" customHeight="1">
      <c r="A186" s="13"/>
      <c r="B186" s="13"/>
      <c r="C186" s="13"/>
    </row>
    <row r="187" spans="1:3" s="2" customFormat="1" ht="15" customHeight="1">
      <c r="A187" s="13"/>
      <c r="B187" s="13"/>
      <c r="C187" s="13"/>
    </row>
    <row r="188" spans="1:3" s="2" customFormat="1" ht="15" customHeight="1">
      <c r="A188" s="13"/>
      <c r="B188" s="13"/>
      <c r="C188" s="13"/>
    </row>
    <row r="189" spans="1:3" s="2" customFormat="1" ht="15" customHeight="1">
      <c r="A189" s="13"/>
      <c r="B189" s="13"/>
      <c r="C189" s="13"/>
    </row>
    <row r="190" spans="1:3" s="2" customFormat="1" ht="15" customHeight="1">
      <c r="A190" s="13"/>
      <c r="B190" s="13"/>
      <c r="C190" s="13"/>
    </row>
    <row r="191" spans="1:3" s="2" customFormat="1" ht="15" customHeight="1">
      <c r="A191" s="13"/>
      <c r="B191" s="13"/>
      <c r="C191" s="13"/>
    </row>
    <row r="192" spans="1:3" s="2" customFormat="1" ht="15" customHeight="1">
      <c r="A192" s="13"/>
      <c r="B192" s="13"/>
      <c r="C192" s="13"/>
    </row>
    <row r="193" spans="1:3" s="2" customFormat="1" ht="15" customHeight="1">
      <c r="A193" s="13"/>
      <c r="B193" s="13"/>
      <c r="C193" s="13"/>
    </row>
    <row r="194" spans="1:3" s="2" customFormat="1" ht="15" customHeight="1">
      <c r="A194" s="13"/>
      <c r="B194" s="13"/>
      <c r="C194" s="13"/>
    </row>
    <row r="195" spans="1:3" s="2" customFormat="1" ht="15" customHeight="1">
      <c r="A195" s="13"/>
      <c r="B195" s="13"/>
      <c r="C195" s="13"/>
    </row>
    <row r="196" spans="1:3" s="2" customFormat="1" ht="15" customHeight="1">
      <c r="A196" s="13"/>
      <c r="B196" s="13"/>
      <c r="C196" s="13"/>
    </row>
    <row r="197" spans="1:3" s="2" customFormat="1" ht="15" customHeight="1">
      <c r="A197" s="13"/>
      <c r="B197" s="13"/>
      <c r="C197" s="13"/>
    </row>
    <row r="198" spans="1:3" s="2" customFormat="1" ht="15" customHeight="1">
      <c r="A198" s="13"/>
      <c r="B198" s="13"/>
      <c r="C198" s="13"/>
    </row>
    <row r="199" spans="1:3" s="2" customFormat="1" ht="15" customHeight="1">
      <c r="A199" s="13"/>
      <c r="B199" s="13"/>
      <c r="C199" s="13"/>
    </row>
    <row r="200" spans="1:3" s="2" customFormat="1" ht="15" customHeight="1">
      <c r="A200" s="13"/>
      <c r="B200" s="13"/>
      <c r="C200" s="13"/>
    </row>
    <row r="201" spans="1:3" s="2" customFormat="1" ht="15" customHeight="1">
      <c r="A201" s="13"/>
      <c r="B201" s="13"/>
      <c r="C201" s="13"/>
    </row>
    <row r="202" spans="1:3" s="2" customFormat="1" ht="15" customHeight="1">
      <c r="A202" s="13"/>
      <c r="B202" s="13"/>
      <c r="C202" s="13"/>
    </row>
    <row r="203" spans="1:3" s="2" customFormat="1" ht="15" customHeight="1">
      <c r="A203" s="13"/>
      <c r="B203" s="13"/>
      <c r="C203" s="13"/>
    </row>
    <row r="204" spans="1:3" s="2" customFormat="1" ht="15" customHeight="1">
      <c r="A204" s="13"/>
      <c r="B204" s="13"/>
      <c r="C204" s="13"/>
    </row>
    <row r="205" spans="1:3" s="2" customFormat="1" ht="15" customHeight="1">
      <c r="A205" s="13"/>
      <c r="B205" s="13"/>
      <c r="C205" s="13"/>
    </row>
    <row r="206" spans="1:3" s="2" customFormat="1" ht="15" customHeight="1">
      <c r="A206" s="13"/>
      <c r="B206" s="13"/>
      <c r="C206" s="13"/>
    </row>
    <row r="207" spans="1:3" s="2" customFormat="1" ht="15" customHeight="1">
      <c r="A207" s="13"/>
      <c r="B207" s="13"/>
      <c r="C207" s="13"/>
    </row>
    <row r="208" spans="1:3" s="2" customFormat="1" ht="15" customHeight="1">
      <c r="A208" s="13"/>
      <c r="B208" s="13"/>
      <c r="C208" s="13"/>
    </row>
    <row r="209" spans="1:3" s="2" customFormat="1" ht="15" customHeight="1">
      <c r="A209" s="13"/>
      <c r="B209" s="13"/>
      <c r="C209" s="13"/>
    </row>
    <row r="210" spans="1:3" s="2" customFormat="1" ht="15" customHeight="1">
      <c r="A210" s="13"/>
      <c r="B210" s="13"/>
      <c r="C210" s="13"/>
    </row>
    <row r="211" spans="1:3" s="2" customFormat="1" ht="15" customHeight="1">
      <c r="A211" s="13"/>
      <c r="B211" s="13"/>
      <c r="C211" s="13"/>
    </row>
    <row r="212" spans="1:3" s="2" customFormat="1" ht="15" customHeight="1">
      <c r="A212" s="13"/>
      <c r="B212" s="13"/>
      <c r="C212" s="13"/>
    </row>
    <row r="213" spans="1:3" s="2" customFormat="1" ht="15" customHeight="1">
      <c r="A213" s="13"/>
      <c r="B213" s="13"/>
      <c r="C213" s="13"/>
    </row>
    <row r="214" spans="1:3" s="2" customFormat="1" ht="15" customHeight="1">
      <c r="A214" s="13"/>
      <c r="B214" s="13"/>
      <c r="C214" s="13"/>
    </row>
    <row r="215" spans="1:3" s="2" customFormat="1" ht="15" customHeight="1">
      <c r="A215" s="13"/>
      <c r="B215" s="13"/>
      <c r="C215" s="13"/>
    </row>
    <row r="216" spans="1:3" s="2" customFormat="1" ht="15" customHeight="1">
      <c r="A216" s="13"/>
      <c r="B216" s="13"/>
      <c r="C216" s="13"/>
    </row>
    <row r="217" spans="1:3" s="2" customFormat="1" ht="15" customHeight="1">
      <c r="A217" s="13"/>
      <c r="B217" s="13"/>
      <c r="C217" s="13"/>
    </row>
    <row r="218" spans="1:3" s="2" customFormat="1" ht="15" customHeight="1">
      <c r="A218" s="13"/>
      <c r="B218" s="13"/>
      <c r="C218" s="13"/>
    </row>
    <row r="219" spans="1:3" s="2" customFormat="1" ht="15" customHeight="1">
      <c r="A219" s="13"/>
      <c r="B219" s="13"/>
      <c r="C219" s="13"/>
    </row>
    <row r="220" spans="1:3" s="2" customFormat="1" ht="15" customHeight="1">
      <c r="A220" s="13"/>
      <c r="B220" s="13"/>
      <c r="C220" s="13"/>
    </row>
    <row r="221" spans="1:3" s="2" customFormat="1" ht="15" customHeight="1">
      <c r="A221" s="13"/>
      <c r="B221" s="13"/>
      <c r="C221" s="13"/>
    </row>
    <row r="222" spans="1:3" s="2" customFormat="1" ht="15" customHeight="1">
      <c r="A222" s="13"/>
      <c r="B222" s="13"/>
      <c r="C222" s="13"/>
    </row>
    <row r="223" spans="1:3" s="2" customFormat="1" ht="15" customHeight="1">
      <c r="A223" s="13"/>
      <c r="B223" s="13"/>
      <c r="C223" s="13"/>
    </row>
    <row r="224" spans="1:3" s="2" customFormat="1" ht="15" customHeight="1">
      <c r="A224" s="13"/>
      <c r="B224" s="13"/>
      <c r="C224" s="13"/>
    </row>
    <row r="225" spans="1:3" s="2" customFormat="1" ht="15" customHeight="1">
      <c r="A225" s="13"/>
      <c r="B225" s="13"/>
      <c r="C225" s="13"/>
    </row>
    <row r="226" spans="1:3" s="2" customFormat="1" ht="15" customHeight="1">
      <c r="A226" s="13"/>
      <c r="B226" s="13"/>
      <c r="C226" s="13"/>
    </row>
    <row r="227" spans="1:3" s="2" customFormat="1" ht="15" customHeight="1">
      <c r="A227" s="13"/>
      <c r="B227" s="13"/>
      <c r="C227" s="13"/>
    </row>
    <row r="228" spans="1:3" s="2" customFormat="1" ht="15" customHeight="1">
      <c r="A228" s="13"/>
      <c r="B228" s="13"/>
      <c r="C228" s="13"/>
    </row>
    <row r="229" spans="1:3" s="2" customFormat="1" ht="15" customHeight="1">
      <c r="A229" s="13"/>
      <c r="B229" s="13"/>
      <c r="C229" s="13"/>
    </row>
    <row r="230" spans="1:3" s="2" customFormat="1" ht="15" customHeight="1">
      <c r="A230" s="13"/>
      <c r="B230" s="13"/>
      <c r="C230" s="13"/>
    </row>
    <row r="231" spans="1:3" s="2" customFormat="1" ht="15" customHeight="1">
      <c r="A231" s="13"/>
      <c r="B231" s="13"/>
      <c r="C231" s="13"/>
    </row>
    <row r="232" spans="1:3" s="2" customFormat="1" ht="15" customHeight="1">
      <c r="A232" s="13"/>
      <c r="B232" s="13"/>
      <c r="C232" s="13"/>
    </row>
    <row r="233" spans="1:3" s="2" customFormat="1" ht="15" customHeight="1">
      <c r="A233" s="13"/>
      <c r="B233" s="13"/>
      <c r="C233" s="13"/>
    </row>
    <row r="234" spans="1:3" s="2" customFormat="1" ht="15" customHeight="1">
      <c r="A234" s="13"/>
      <c r="B234" s="13"/>
      <c r="C234" s="13"/>
    </row>
    <row r="235" spans="1:3" s="2" customFormat="1" ht="15" customHeight="1">
      <c r="A235" s="13"/>
      <c r="B235" s="13"/>
      <c r="C235" s="13"/>
    </row>
    <row r="236" spans="1:3" s="2" customFormat="1" ht="15" customHeight="1">
      <c r="A236" s="13"/>
      <c r="B236" s="13"/>
      <c r="C236" s="13"/>
    </row>
    <row r="237" spans="1:3" s="2" customFormat="1" ht="15" customHeight="1">
      <c r="A237" s="13"/>
      <c r="B237" s="13"/>
      <c r="C237" s="13"/>
    </row>
    <row r="238" spans="1:3" s="2" customFormat="1" ht="15" customHeight="1">
      <c r="A238" s="13"/>
      <c r="B238" s="13"/>
      <c r="C238" s="13"/>
    </row>
    <row r="239" spans="1:3" s="2" customFormat="1" ht="15" customHeight="1">
      <c r="A239" s="13"/>
      <c r="B239" s="13"/>
      <c r="C239" s="13"/>
    </row>
    <row r="240" spans="1:3" s="2" customFormat="1" ht="15" customHeight="1">
      <c r="A240" s="13"/>
      <c r="B240" s="13"/>
      <c r="C240" s="13"/>
    </row>
    <row r="241" spans="1:3" s="2" customFormat="1" ht="15" customHeight="1">
      <c r="A241" s="13"/>
      <c r="B241" s="13"/>
      <c r="C241" s="13"/>
    </row>
    <row r="242" spans="1:3" s="2" customFormat="1" ht="15" customHeight="1">
      <c r="A242" s="13"/>
      <c r="B242" s="13"/>
      <c r="C242" s="13"/>
    </row>
    <row r="243" spans="1:3" s="2" customFormat="1" ht="15" customHeight="1">
      <c r="A243" s="13"/>
      <c r="B243" s="13"/>
      <c r="C243" s="13"/>
    </row>
    <row r="244" spans="1:3" s="2" customFormat="1" ht="15" customHeight="1">
      <c r="A244" s="13"/>
      <c r="B244" s="13"/>
      <c r="C244" s="13"/>
    </row>
    <row r="245" spans="1:3" s="2" customFormat="1" ht="15" customHeight="1">
      <c r="A245" s="13"/>
      <c r="B245" s="13"/>
      <c r="C245" s="13"/>
    </row>
    <row r="246" spans="1:3" s="2" customFormat="1" ht="15" customHeight="1">
      <c r="A246" s="13"/>
      <c r="B246" s="13"/>
      <c r="C246" s="13"/>
    </row>
    <row r="247" spans="1:3" s="2" customFormat="1" ht="15" customHeight="1">
      <c r="A247" s="13"/>
      <c r="B247" s="13"/>
      <c r="C247" s="13"/>
    </row>
    <row r="248" spans="1:3" s="2" customFormat="1" ht="15" customHeight="1">
      <c r="A248" s="13"/>
      <c r="B248" s="13"/>
      <c r="C248" s="13"/>
    </row>
    <row r="249" spans="1:3" s="2" customFormat="1" ht="15" customHeight="1">
      <c r="A249" s="13"/>
      <c r="B249" s="13"/>
      <c r="C249" s="13"/>
    </row>
    <row r="250" spans="1:3" s="2" customFormat="1" ht="15" customHeight="1">
      <c r="A250" s="13"/>
      <c r="B250" s="13"/>
      <c r="C250" s="13"/>
    </row>
    <row r="251" spans="1:3" s="2" customFormat="1" ht="15" customHeight="1">
      <c r="A251" s="13"/>
      <c r="B251" s="13"/>
      <c r="C251" s="13"/>
    </row>
    <row r="252" spans="1:3" s="2" customFormat="1" ht="15" customHeight="1">
      <c r="A252" s="13"/>
      <c r="B252" s="13"/>
      <c r="C252" s="13"/>
    </row>
    <row r="253" spans="1:3" s="2" customFormat="1" ht="15" customHeight="1">
      <c r="A253" s="13"/>
      <c r="B253" s="13"/>
      <c r="C253" s="13"/>
    </row>
    <row r="254" spans="1:3" s="2" customFormat="1" ht="15" customHeight="1">
      <c r="A254" s="13"/>
      <c r="B254" s="13"/>
      <c r="C254" s="13"/>
    </row>
    <row r="255" spans="1:3" s="2" customFormat="1" ht="15" customHeight="1">
      <c r="A255" s="13"/>
      <c r="B255" s="13"/>
      <c r="C255" s="13"/>
    </row>
    <row r="256" spans="1:3" s="2" customFormat="1" ht="15" customHeight="1">
      <c r="A256" s="13"/>
      <c r="B256" s="13"/>
      <c r="C256" s="13"/>
    </row>
    <row r="257" spans="1:3" s="2" customFormat="1" ht="15" customHeight="1">
      <c r="A257" s="13"/>
      <c r="B257" s="13"/>
      <c r="C257" s="13"/>
    </row>
    <row r="258" spans="1:3" s="2" customFormat="1" ht="15" customHeight="1">
      <c r="A258" s="13"/>
      <c r="B258" s="13"/>
      <c r="C258" s="13"/>
    </row>
    <row r="259" spans="1:3" s="2" customFormat="1" ht="15" customHeight="1">
      <c r="A259" s="13"/>
      <c r="B259" s="13"/>
      <c r="C259" s="13"/>
    </row>
    <row r="260" spans="1:3" s="2" customFormat="1" ht="15" customHeight="1">
      <c r="A260" s="13"/>
      <c r="B260" s="13"/>
      <c r="C260" s="13"/>
    </row>
    <row r="261" spans="1:3" s="2" customFormat="1" ht="15" customHeight="1">
      <c r="A261" s="13"/>
      <c r="B261" s="13"/>
      <c r="C261" s="13"/>
    </row>
    <row r="262" spans="1:3" s="2" customFormat="1" ht="15" customHeight="1">
      <c r="A262" s="13"/>
      <c r="B262" s="13"/>
      <c r="C262" s="13"/>
    </row>
    <row r="263" spans="1:3" s="2" customFormat="1" ht="15" customHeight="1">
      <c r="A263" s="13"/>
      <c r="B263" s="13"/>
      <c r="C263" s="13"/>
    </row>
    <row r="264" spans="1:3" s="2" customFormat="1" ht="15" customHeight="1">
      <c r="A264" s="13"/>
      <c r="B264" s="13"/>
      <c r="C264" s="13"/>
    </row>
    <row r="265" spans="1:3" s="2" customFormat="1" ht="15" customHeight="1">
      <c r="A265" s="13"/>
      <c r="B265" s="13"/>
      <c r="C265" s="13"/>
    </row>
    <row r="266" spans="1:3" s="2" customFormat="1" ht="15" customHeight="1">
      <c r="A266" s="13"/>
      <c r="B266" s="13"/>
      <c r="C266" s="13"/>
    </row>
    <row r="267" spans="1:3" s="2" customFormat="1" ht="15" customHeight="1">
      <c r="A267" s="13"/>
      <c r="B267" s="13"/>
      <c r="C267" s="13"/>
    </row>
    <row r="268" spans="1:3" s="2" customFormat="1" ht="15" customHeight="1">
      <c r="A268" s="13"/>
      <c r="B268" s="13"/>
      <c r="C268" s="13"/>
    </row>
    <row r="269" spans="1:3" s="2" customFormat="1" ht="15" customHeight="1">
      <c r="A269" s="13"/>
      <c r="B269" s="13"/>
      <c r="C269" s="13"/>
    </row>
    <row r="270" spans="1:3" s="2" customFormat="1" ht="15" customHeight="1">
      <c r="A270" s="13"/>
      <c r="B270" s="13"/>
      <c r="C270" s="13"/>
    </row>
    <row r="271" spans="1:3" s="2" customFormat="1" ht="15" customHeight="1">
      <c r="A271" s="13"/>
      <c r="B271" s="13"/>
      <c r="C271" s="13"/>
    </row>
    <row r="272" spans="1:3" s="2" customFormat="1" ht="15" customHeight="1">
      <c r="A272" s="13"/>
      <c r="B272" s="13"/>
      <c r="C272" s="13"/>
    </row>
    <row r="273" spans="1:3" s="2" customFormat="1" ht="15" customHeight="1">
      <c r="A273" s="13"/>
      <c r="B273" s="13"/>
      <c r="C273" s="13"/>
    </row>
    <row r="274" spans="1:3" s="2" customFormat="1" ht="15" customHeight="1">
      <c r="A274" s="13"/>
      <c r="B274" s="13"/>
      <c r="C274" s="13"/>
    </row>
    <row r="275" spans="1:3" s="2" customFormat="1" ht="15" customHeight="1">
      <c r="A275" s="13"/>
      <c r="B275" s="13"/>
      <c r="C275" s="13"/>
    </row>
    <row r="276" spans="1:3" s="2" customFormat="1" ht="15" customHeight="1">
      <c r="A276" s="13"/>
      <c r="B276" s="13"/>
      <c r="C276" s="13"/>
    </row>
    <row r="277" spans="1:3" s="2" customFormat="1" ht="15" customHeight="1">
      <c r="A277" s="13"/>
      <c r="B277" s="13"/>
      <c r="C277" s="13"/>
    </row>
    <row r="278" spans="1:3" s="2" customFormat="1" ht="15" customHeight="1">
      <c r="A278" s="13"/>
      <c r="B278" s="13"/>
      <c r="C278" s="13"/>
    </row>
    <row r="279" spans="1:3" s="2" customFormat="1" ht="15" customHeight="1">
      <c r="A279" s="13"/>
      <c r="B279" s="13"/>
      <c r="C279" s="13"/>
    </row>
    <row r="280" spans="1:3" s="2" customFormat="1" ht="15" customHeight="1">
      <c r="A280" s="13"/>
      <c r="B280" s="13"/>
      <c r="C280" s="13"/>
    </row>
    <row r="281" spans="1:3" s="2" customFormat="1" ht="15" customHeight="1">
      <c r="A281" s="13"/>
      <c r="B281" s="13"/>
      <c r="C281" s="13"/>
    </row>
    <row r="282" spans="1:3" s="2" customFormat="1" ht="15" customHeight="1">
      <c r="A282" s="13"/>
      <c r="B282" s="13"/>
      <c r="C282" s="13"/>
    </row>
    <row r="283" spans="1:3" s="2" customFormat="1" ht="15" customHeight="1">
      <c r="A283" s="13"/>
      <c r="B283" s="13"/>
      <c r="C283" s="13"/>
    </row>
    <row r="284" spans="1:3" s="2" customFormat="1" ht="15" customHeight="1">
      <c r="A284" s="13"/>
      <c r="B284" s="13"/>
      <c r="C284" s="13"/>
    </row>
    <row r="285" spans="1:3" s="2" customFormat="1" ht="15" customHeight="1">
      <c r="A285" s="13"/>
      <c r="B285" s="13"/>
      <c r="C285" s="13"/>
    </row>
    <row r="286" spans="1:3" s="2" customFormat="1" ht="15" customHeight="1">
      <c r="A286" s="13"/>
      <c r="B286" s="13"/>
      <c r="C286" s="13"/>
    </row>
    <row r="287" spans="1:3" s="2" customFormat="1" ht="15" customHeight="1">
      <c r="A287" s="13"/>
      <c r="B287" s="13"/>
      <c r="C287" s="13"/>
    </row>
    <row r="288" spans="1:3" s="2" customFormat="1" ht="15" customHeight="1">
      <c r="A288" s="13"/>
      <c r="B288" s="13"/>
      <c r="C288" s="13"/>
    </row>
    <row r="289" spans="1:3" s="2" customFormat="1" ht="15" customHeight="1">
      <c r="A289" s="13"/>
      <c r="B289" s="13"/>
      <c r="C289" s="13"/>
    </row>
    <row r="290" spans="1:3" s="2" customFormat="1" ht="15" customHeight="1">
      <c r="A290" s="13"/>
      <c r="B290" s="13"/>
      <c r="C290" s="13"/>
    </row>
    <row r="291" spans="1:3" s="2" customFormat="1" ht="15" customHeight="1">
      <c r="A291" s="13"/>
      <c r="B291" s="13"/>
      <c r="C291" s="13"/>
    </row>
    <row r="292" spans="1:3" s="2" customFormat="1" ht="15" customHeight="1">
      <c r="A292" s="13"/>
      <c r="B292" s="13"/>
      <c r="C292" s="13"/>
    </row>
    <row r="293" spans="1:3" s="2" customFormat="1" ht="15" customHeight="1">
      <c r="A293" s="13"/>
      <c r="B293" s="13"/>
      <c r="C293" s="13"/>
    </row>
    <row r="294" spans="1:3" s="2" customFormat="1" ht="15" customHeight="1">
      <c r="A294" s="13"/>
      <c r="B294" s="13"/>
      <c r="C294" s="13"/>
    </row>
    <row r="295" spans="1:3" s="2" customFormat="1" ht="15" customHeight="1">
      <c r="A295" s="13"/>
      <c r="B295" s="13"/>
      <c r="C295" s="13"/>
    </row>
    <row r="296" spans="1:3" s="2" customFormat="1" ht="15" customHeight="1">
      <c r="A296" s="13"/>
      <c r="B296" s="13"/>
      <c r="C296" s="13"/>
    </row>
    <row r="297" spans="1:3" s="2" customFormat="1">
      <c r="A297" s="13"/>
      <c r="B297" s="13"/>
      <c r="C297" s="13"/>
    </row>
    <row r="298" spans="1:3" s="2" customFormat="1">
      <c r="A298" s="13"/>
      <c r="B298" s="13"/>
      <c r="C298" s="13"/>
    </row>
    <row r="299" spans="1:3" s="2" customFormat="1">
      <c r="A299" s="13"/>
      <c r="B299" s="13"/>
      <c r="C299" s="13"/>
    </row>
    <row r="300" spans="1:3" s="2" customFormat="1">
      <c r="A300" s="13"/>
      <c r="B300" s="13"/>
      <c r="C300" s="13"/>
    </row>
    <row r="301" spans="1:3" s="2" customFormat="1">
      <c r="A301" s="13"/>
      <c r="B301" s="13"/>
      <c r="C301" s="13"/>
    </row>
    <row r="302" spans="1:3" s="2" customFormat="1">
      <c r="A302" s="13"/>
      <c r="B302" s="13"/>
      <c r="C302" s="13"/>
    </row>
    <row r="303" spans="1:3" s="2" customFormat="1">
      <c r="A303" s="13"/>
      <c r="B303" s="13"/>
      <c r="C303" s="13"/>
    </row>
    <row r="304" spans="1:3" s="2" customFormat="1">
      <c r="A304" s="13"/>
      <c r="B304" s="13"/>
      <c r="C304" s="13"/>
    </row>
    <row r="305" spans="1:3" s="2" customFormat="1">
      <c r="A305" s="13"/>
      <c r="B305" s="13"/>
      <c r="C305" s="13"/>
    </row>
    <row r="306" spans="1:3" s="2" customFormat="1">
      <c r="A306" s="13"/>
      <c r="B306" s="13"/>
      <c r="C306" s="13"/>
    </row>
    <row r="307" spans="1:3" s="2" customFormat="1">
      <c r="A307" s="13"/>
      <c r="B307" s="13"/>
      <c r="C307" s="13"/>
    </row>
    <row r="308" spans="1:3" s="2" customFormat="1">
      <c r="A308" s="13"/>
      <c r="B308" s="13"/>
      <c r="C308" s="13"/>
    </row>
    <row r="309" spans="1:3" s="2" customFormat="1">
      <c r="A309" s="13"/>
      <c r="B309" s="13"/>
      <c r="C309" s="13"/>
    </row>
    <row r="310" spans="1:3" s="2" customFormat="1">
      <c r="A310" s="13"/>
      <c r="B310" s="13"/>
      <c r="C310" s="13"/>
    </row>
    <row r="311" spans="1:3" s="2" customFormat="1">
      <c r="A311" s="13"/>
      <c r="B311" s="13"/>
      <c r="C311" s="13"/>
    </row>
    <row r="312" spans="1:3" s="2" customFormat="1">
      <c r="A312" s="13"/>
      <c r="B312" s="13"/>
      <c r="C312" s="13"/>
    </row>
    <row r="313" spans="1:3" s="2" customFormat="1">
      <c r="A313" s="13"/>
      <c r="B313" s="13"/>
      <c r="C313" s="13"/>
    </row>
    <row r="314" spans="1:3" s="2" customFormat="1">
      <c r="A314" s="13"/>
      <c r="B314" s="13"/>
      <c r="C314" s="13"/>
    </row>
    <row r="315" spans="1:3" s="2" customFormat="1">
      <c r="A315" s="13"/>
      <c r="B315" s="13"/>
      <c r="C315" s="13"/>
    </row>
    <row r="316" spans="1:3" s="2" customFormat="1">
      <c r="A316" s="13"/>
      <c r="B316" s="13"/>
      <c r="C316" s="13"/>
    </row>
    <row r="317" spans="1:3" s="2" customFormat="1">
      <c r="A317" s="13"/>
      <c r="B317" s="13"/>
      <c r="C317" s="13"/>
    </row>
    <row r="318" spans="1:3" s="2" customFormat="1">
      <c r="A318" s="13"/>
      <c r="B318" s="13"/>
      <c r="C318" s="13"/>
    </row>
    <row r="319" spans="1:3" s="2" customFormat="1">
      <c r="A319" s="13"/>
      <c r="B319" s="13"/>
      <c r="C319" s="13"/>
    </row>
    <row r="320" spans="1:3" s="2" customFormat="1">
      <c r="A320" s="13"/>
      <c r="B320" s="13"/>
      <c r="C320" s="13"/>
    </row>
    <row r="321" spans="1:3" s="2" customFormat="1">
      <c r="A321" s="13"/>
      <c r="B321" s="13"/>
      <c r="C321" s="13"/>
    </row>
    <row r="322" spans="1:3" s="2" customFormat="1">
      <c r="A322" s="13"/>
      <c r="B322" s="13"/>
      <c r="C322" s="13"/>
    </row>
    <row r="323" spans="1:3" s="2" customFormat="1">
      <c r="A323" s="13"/>
      <c r="B323" s="13"/>
      <c r="C323" s="13"/>
    </row>
    <row r="324" spans="1:3" s="2" customFormat="1">
      <c r="A324" s="13"/>
      <c r="B324" s="13"/>
      <c r="C324" s="13"/>
    </row>
    <row r="325" spans="1:3" s="2" customFormat="1">
      <c r="A325" s="13"/>
      <c r="B325" s="13"/>
      <c r="C325" s="13"/>
    </row>
    <row r="326" spans="1:3" s="2" customFormat="1">
      <c r="A326" s="13"/>
      <c r="B326" s="13"/>
      <c r="C326" s="13"/>
    </row>
    <row r="327" spans="1:3" s="2" customFormat="1">
      <c r="A327" s="13"/>
      <c r="B327" s="13"/>
      <c r="C327" s="13"/>
    </row>
    <row r="328" spans="1:3" s="2" customFormat="1">
      <c r="A328" s="13"/>
      <c r="B328" s="13"/>
      <c r="C328" s="13"/>
    </row>
    <row r="329" spans="1:3" s="2" customFormat="1">
      <c r="A329" s="13"/>
      <c r="B329" s="13"/>
      <c r="C329" s="13"/>
    </row>
    <row r="330" spans="1:3" s="2" customFormat="1">
      <c r="A330" s="13"/>
      <c r="B330" s="13"/>
      <c r="C330" s="13"/>
    </row>
    <row r="331" spans="1:3" s="2" customFormat="1">
      <c r="A331" s="13"/>
      <c r="B331" s="13"/>
      <c r="C331" s="13"/>
    </row>
    <row r="332" spans="1:3" s="2" customFormat="1">
      <c r="A332" s="13"/>
      <c r="B332" s="13"/>
      <c r="C332" s="13"/>
    </row>
    <row r="333" spans="1:3" s="2" customFormat="1">
      <c r="A333" s="13"/>
      <c r="B333" s="13"/>
      <c r="C333" s="13"/>
    </row>
    <row r="334" spans="1:3" s="2" customFormat="1">
      <c r="A334" s="13"/>
      <c r="B334" s="13"/>
      <c r="C334" s="13"/>
    </row>
    <row r="335" spans="1:3" s="2" customFormat="1">
      <c r="A335" s="13"/>
      <c r="B335" s="13"/>
      <c r="C335" s="13"/>
    </row>
    <row r="336" spans="1:3" s="2" customFormat="1">
      <c r="A336" s="13"/>
      <c r="B336" s="13"/>
      <c r="C336" s="13"/>
    </row>
    <row r="337" spans="1:3" s="2" customFormat="1">
      <c r="A337" s="13"/>
      <c r="B337" s="13"/>
      <c r="C337" s="13"/>
    </row>
    <row r="338" spans="1:3" s="2" customFormat="1">
      <c r="A338" s="13"/>
      <c r="B338" s="13"/>
      <c r="C338" s="13"/>
    </row>
    <row r="339" spans="1:3" s="2" customFormat="1">
      <c r="A339" s="13"/>
      <c r="B339" s="13"/>
      <c r="C339" s="13"/>
    </row>
    <row r="340" spans="1:3" s="2" customFormat="1">
      <c r="A340" s="13"/>
      <c r="B340" s="13"/>
      <c r="C340" s="13"/>
    </row>
    <row r="341" spans="1:3" s="2" customFormat="1">
      <c r="A341" s="13"/>
      <c r="B341" s="13"/>
      <c r="C341" s="13"/>
    </row>
    <row r="342" spans="1:3" s="2" customFormat="1">
      <c r="A342" s="13"/>
      <c r="B342" s="13"/>
      <c r="C342" s="13"/>
    </row>
    <row r="343" spans="1:3" s="2" customFormat="1">
      <c r="A343" s="13"/>
      <c r="B343" s="13"/>
      <c r="C343" s="13"/>
    </row>
    <row r="344" spans="1:3" s="2" customFormat="1">
      <c r="A344" s="13"/>
      <c r="B344" s="13"/>
      <c r="C344" s="13"/>
    </row>
    <row r="345" spans="1:3" s="2" customFormat="1">
      <c r="A345" s="13"/>
      <c r="B345" s="13"/>
      <c r="C345" s="13"/>
    </row>
    <row r="346" spans="1:3" s="2" customFormat="1">
      <c r="A346" s="13"/>
      <c r="B346" s="13"/>
      <c r="C346" s="13"/>
    </row>
    <row r="347" spans="1:3" s="2" customFormat="1">
      <c r="A347" s="13"/>
      <c r="B347" s="13"/>
      <c r="C347" s="13"/>
    </row>
    <row r="348" spans="1:3" s="2" customFormat="1">
      <c r="A348" s="13"/>
      <c r="B348" s="13"/>
      <c r="C348" s="13"/>
    </row>
    <row r="349" spans="1:3" s="2" customFormat="1">
      <c r="A349" s="13"/>
      <c r="B349" s="13"/>
      <c r="C349" s="13"/>
    </row>
    <row r="350" spans="1:3" s="2" customFormat="1">
      <c r="A350" s="13"/>
      <c r="B350" s="13"/>
      <c r="C350" s="13"/>
    </row>
    <row r="351" spans="1:3" s="2" customFormat="1">
      <c r="A351" s="13"/>
      <c r="B351" s="13"/>
      <c r="C351" s="13"/>
    </row>
    <row r="352" spans="1:3" s="2" customFormat="1">
      <c r="A352" s="13"/>
      <c r="B352" s="13"/>
      <c r="C352" s="13"/>
    </row>
    <row r="353" spans="1:3" s="2" customFormat="1">
      <c r="A353" s="13"/>
      <c r="B353" s="13"/>
      <c r="C353" s="13"/>
    </row>
    <row r="354" spans="1:3" s="2" customFormat="1">
      <c r="A354" s="13"/>
      <c r="B354" s="13"/>
      <c r="C354" s="13"/>
    </row>
    <row r="355" spans="1:3" s="2" customFormat="1">
      <c r="A355" s="13"/>
      <c r="B355" s="13"/>
      <c r="C355" s="13"/>
    </row>
    <row r="356" spans="1:3" s="2" customFormat="1">
      <c r="A356" s="13"/>
      <c r="B356" s="13"/>
      <c r="C356" s="13"/>
    </row>
    <row r="357" spans="1:3" s="2" customFormat="1">
      <c r="A357" s="13"/>
      <c r="B357" s="13"/>
      <c r="C357" s="13"/>
    </row>
    <row r="358" spans="1:3" s="2" customFormat="1">
      <c r="A358" s="13"/>
      <c r="B358" s="13"/>
      <c r="C358" s="13"/>
    </row>
    <row r="359" spans="1:3" s="2" customFormat="1">
      <c r="A359" s="13"/>
      <c r="B359" s="13"/>
      <c r="C359" s="13"/>
    </row>
    <row r="360" spans="1:3" s="2" customFormat="1">
      <c r="A360" s="13"/>
      <c r="B360" s="13"/>
      <c r="C360" s="13"/>
    </row>
    <row r="361" spans="1:3" s="2" customFormat="1">
      <c r="A361" s="13"/>
      <c r="B361" s="13"/>
      <c r="C361" s="13"/>
    </row>
    <row r="362" spans="1:3" s="2" customFormat="1">
      <c r="A362" s="13"/>
      <c r="B362" s="13"/>
      <c r="C362" s="13"/>
    </row>
    <row r="363" spans="1:3" s="2" customFormat="1">
      <c r="A363" s="13"/>
      <c r="B363" s="13"/>
      <c r="C363" s="13"/>
    </row>
    <row r="364" spans="1:3" s="2" customFormat="1">
      <c r="A364" s="13"/>
      <c r="B364" s="13"/>
      <c r="C364" s="13"/>
    </row>
    <row r="365" spans="1:3" s="2" customFormat="1">
      <c r="A365" s="13"/>
      <c r="B365" s="13"/>
      <c r="C365" s="13"/>
    </row>
    <row r="366" spans="1:3" s="2" customFormat="1">
      <c r="A366" s="13"/>
      <c r="B366" s="13"/>
      <c r="C366" s="13"/>
    </row>
    <row r="367" spans="1:3" s="2" customFormat="1">
      <c r="A367" s="13"/>
      <c r="B367" s="13"/>
      <c r="C367" s="13"/>
    </row>
    <row r="368" spans="1:3" s="2" customFormat="1">
      <c r="A368" s="13"/>
      <c r="B368" s="13"/>
      <c r="C368" s="13"/>
    </row>
    <row r="369" spans="1:3" s="2" customFormat="1">
      <c r="A369" s="13"/>
      <c r="B369" s="13"/>
      <c r="C369" s="13"/>
    </row>
    <row r="370" spans="1:3" s="2" customFormat="1">
      <c r="A370" s="13"/>
      <c r="B370" s="13"/>
      <c r="C370" s="13"/>
    </row>
    <row r="371" spans="1:3" s="2" customFormat="1">
      <c r="A371" s="13"/>
      <c r="B371" s="13"/>
      <c r="C371" s="13"/>
    </row>
    <row r="372" spans="1:3" s="2" customFormat="1">
      <c r="A372" s="13"/>
      <c r="B372" s="13"/>
      <c r="C372" s="13"/>
    </row>
    <row r="373" spans="1:3" s="2" customFormat="1">
      <c r="A373" s="13"/>
      <c r="B373" s="13"/>
      <c r="C373" s="13"/>
    </row>
    <row r="374" spans="1:3" s="2" customFormat="1">
      <c r="A374" s="13"/>
      <c r="B374" s="13"/>
      <c r="C374" s="13"/>
    </row>
    <row r="375" spans="1:3" s="2" customFormat="1">
      <c r="A375" s="13"/>
      <c r="B375" s="13"/>
      <c r="C375" s="13"/>
    </row>
    <row r="376" spans="1:3" s="2" customFormat="1">
      <c r="A376" s="13"/>
      <c r="B376" s="13"/>
      <c r="C376" s="13"/>
    </row>
    <row r="377" spans="1:3" s="2" customFormat="1">
      <c r="A377" s="13"/>
      <c r="B377" s="13"/>
      <c r="C377" s="13"/>
    </row>
    <row r="378" spans="1:3" s="2" customFormat="1">
      <c r="A378" s="13"/>
      <c r="B378" s="13"/>
      <c r="C378" s="13"/>
    </row>
    <row r="379" spans="1:3" s="2" customFormat="1">
      <c r="A379" s="13"/>
      <c r="B379" s="13"/>
      <c r="C379" s="13"/>
    </row>
    <row r="380" spans="1:3" s="2" customFormat="1">
      <c r="A380" s="13"/>
      <c r="B380" s="13"/>
      <c r="C380" s="13"/>
    </row>
    <row r="381" spans="1:3" s="2" customFormat="1">
      <c r="A381" s="13"/>
      <c r="B381" s="13"/>
      <c r="C381" s="13"/>
    </row>
    <row r="382" spans="1:3" s="2" customFormat="1">
      <c r="A382" s="13"/>
      <c r="B382" s="13"/>
      <c r="C382" s="13"/>
    </row>
    <row r="383" spans="1:3" s="2" customFormat="1">
      <c r="A383" s="13"/>
      <c r="B383" s="13"/>
      <c r="C383" s="13"/>
    </row>
    <row r="384" spans="1:3" s="2" customFormat="1">
      <c r="A384" s="13"/>
      <c r="B384" s="13"/>
      <c r="C384" s="13"/>
    </row>
    <row r="385" spans="1:3" s="2" customFormat="1">
      <c r="A385" s="13"/>
      <c r="B385" s="13"/>
      <c r="C385" s="13"/>
    </row>
    <row r="386" spans="1:3" s="2" customFormat="1">
      <c r="A386" s="13"/>
      <c r="B386" s="13"/>
      <c r="C386" s="13"/>
    </row>
    <row r="387" spans="1:3" s="2" customFormat="1">
      <c r="A387" s="13"/>
      <c r="B387" s="13"/>
      <c r="C387" s="13"/>
    </row>
    <row r="388" spans="1:3" s="2" customFormat="1">
      <c r="A388" s="13"/>
      <c r="B388" s="13"/>
      <c r="C388" s="13"/>
    </row>
    <row r="389" spans="1:3" s="2" customFormat="1">
      <c r="A389" s="13"/>
      <c r="B389" s="13"/>
      <c r="C389" s="13"/>
    </row>
    <row r="390" spans="1:3" s="2" customFormat="1">
      <c r="A390" s="13"/>
      <c r="B390" s="13"/>
      <c r="C390" s="13"/>
    </row>
    <row r="391" spans="1:3" s="2" customFormat="1">
      <c r="A391" s="13"/>
      <c r="B391" s="13"/>
      <c r="C391" s="13"/>
    </row>
    <row r="392" spans="1:3" s="2" customFormat="1">
      <c r="A392" s="13"/>
      <c r="B392" s="13"/>
      <c r="C392" s="13"/>
    </row>
    <row r="393" spans="1:3" s="2" customFormat="1">
      <c r="A393" s="13"/>
      <c r="B393" s="13"/>
      <c r="C393" s="13"/>
    </row>
    <row r="394" spans="1:3" s="2" customFormat="1">
      <c r="A394" s="13"/>
      <c r="B394" s="13"/>
      <c r="C394" s="13"/>
    </row>
    <row r="395" spans="1:3" s="2" customFormat="1">
      <c r="A395" s="13"/>
      <c r="B395" s="13"/>
      <c r="C395" s="13"/>
    </row>
    <row r="396" spans="1:3" s="2" customFormat="1">
      <c r="A396" s="13"/>
      <c r="B396" s="13"/>
      <c r="C396" s="13"/>
    </row>
    <row r="397" spans="1:3" s="2" customFormat="1">
      <c r="A397" s="13"/>
      <c r="B397" s="13"/>
      <c r="C397" s="13"/>
    </row>
    <row r="398" spans="1:3" s="2" customFormat="1">
      <c r="A398" s="13"/>
      <c r="B398" s="13"/>
      <c r="C398" s="13"/>
    </row>
    <row r="399" spans="1:3" s="2" customFormat="1">
      <c r="A399" s="13"/>
      <c r="B399" s="13"/>
      <c r="C399" s="13"/>
    </row>
    <row r="400" spans="1:3" s="2" customFormat="1">
      <c r="A400" s="13"/>
      <c r="B400" s="13"/>
      <c r="C400" s="13"/>
    </row>
    <row r="401" spans="1:3" s="2" customFormat="1">
      <c r="A401" s="13"/>
      <c r="B401" s="13"/>
      <c r="C401" s="13"/>
    </row>
    <row r="402" spans="1:3" s="2" customFormat="1">
      <c r="A402" s="13"/>
      <c r="B402" s="13"/>
      <c r="C402" s="13"/>
    </row>
    <row r="403" spans="1:3" s="2" customFormat="1">
      <c r="A403" s="13"/>
      <c r="B403" s="13"/>
      <c r="C403" s="13"/>
    </row>
    <row r="404" spans="1:3" s="2" customFormat="1">
      <c r="A404" s="13"/>
      <c r="B404" s="13"/>
      <c r="C404" s="13"/>
    </row>
    <row r="405" spans="1:3" s="2" customFormat="1">
      <c r="A405" s="13"/>
      <c r="B405" s="13"/>
      <c r="C405" s="13"/>
    </row>
    <row r="406" spans="1:3" s="2" customFormat="1">
      <c r="A406" s="13"/>
      <c r="B406" s="13"/>
      <c r="C406" s="13"/>
    </row>
    <row r="407" spans="1:3" s="2" customFormat="1">
      <c r="A407" s="13"/>
      <c r="B407" s="13"/>
      <c r="C407" s="13"/>
    </row>
    <row r="408" spans="1:3" s="2" customFormat="1">
      <c r="A408" s="13"/>
      <c r="B408" s="13"/>
      <c r="C408" s="13"/>
    </row>
    <row r="409" spans="1:3" s="2" customFormat="1">
      <c r="A409" s="13"/>
      <c r="B409" s="13"/>
      <c r="C409" s="13"/>
    </row>
    <row r="410" spans="1:3" s="2" customFormat="1">
      <c r="A410" s="13"/>
      <c r="B410" s="13"/>
      <c r="C410" s="13"/>
    </row>
    <row r="411" spans="1:3" s="2" customFormat="1">
      <c r="A411" s="13"/>
      <c r="B411" s="13"/>
      <c r="C411" s="13"/>
    </row>
    <row r="412" spans="1:3" s="2" customFormat="1">
      <c r="A412" s="13"/>
      <c r="B412" s="13"/>
      <c r="C412" s="13"/>
    </row>
    <row r="413" spans="1:3" s="2" customFormat="1">
      <c r="A413" s="13"/>
      <c r="B413" s="13"/>
      <c r="C413" s="13"/>
    </row>
    <row r="414" spans="1:3" s="2" customFormat="1">
      <c r="A414" s="13"/>
      <c r="B414" s="13"/>
      <c r="C414" s="13"/>
    </row>
    <row r="415" spans="1:3" s="2" customFormat="1">
      <c r="A415" s="13"/>
      <c r="B415" s="13"/>
      <c r="C415" s="13"/>
    </row>
    <row r="416" spans="1:3" s="2" customFormat="1">
      <c r="A416" s="13"/>
      <c r="B416" s="13"/>
      <c r="C416" s="13"/>
    </row>
    <row r="417" spans="1:3" s="2" customFormat="1">
      <c r="A417" s="13"/>
      <c r="B417" s="13"/>
      <c r="C417" s="13"/>
    </row>
    <row r="418" spans="1:3" s="2" customFormat="1">
      <c r="A418" s="13"/>
      <c r="B418" s="13"/>
      <c r="C418" s="13"/>
    </row>
    <row r="419" spans="1:3" s="2" customFormat="1">
      <c r="A419" s="13"/>
      <c r="B419" s="13"/>
      <c r="C419" s="13"/>
    </row>
    <row r="420" spans="1:3" s="2" customFormat="1">
      <c r="A420" s="13"/>
      <c r="B420" s="13"/>
      <c r="C420" s="13"/>
    </row>
    <row r="421" spans="1:3" s="2" customFormat="1">
      <c r="A421" s="13"/>
      <c r="B421" s="13"/>
      <c r="C421" s="13"/>
    </row>
    <row r="422" spans="1:3" s="2" customFormat="1">
      <c r="A422" s="13"/>
      <c r="B422" s="13"/>
      <c r="C422" s="13"/>
    </row>
    <row r="423" spans="1:3" s="2" customFormat="1">
      <c r="A423" s="13"/>
      <c r="B423" s="13"/>
      <c r="C423" s="13"/>
    </row>
    <row r="424" spans="1:3" s="2" customFormat="1">
      <c r="A424" s="13"/>
      <c r="B424" s="13"/>
      <c r="C424" s="13"/>
    </row>
    <row r="425" spans="1:3" s="2" customFormat="1">
      <c r="A425" s="13"/>
      <c r="B425" s="13"/>
      <c r="C425" s="13"/>
    </row>
    <row r="426" spans="1:3" s="2" customFormat="1">
      <c r="A426" s="13"/>
      <c r="B426" s="13"/>
      <c r="C426" s="13"/>
    </row>
    <row r="427" spans="1:3" s="2" customFormat="1">
      <c r="A427" s="13"/>
      <c r="B427" s="13"/>
      <c r="C427" s="13"/>
    </row>
    <row r="428" spans="1:3" s="2" customFormat="1">
      <c r="A428" s="13"/>
      <c r="B428" s="13"/>
      <c r="C428" s="13"/>
    </row>
    <row r="429" spans="1:3" s="2" customFormat="1">
      <c r="A429" s="13"/>
      <c r="B429" s="13"/>
      <c r="C429" s="13"/>
    </row>
    <row r="430" spans="1:3" s="2" customFormat="1">
      <c r="A430" s="13"/>
      <c r="B430" s="13"/>
      <c r="C430" s="13"/>
    </row>
    <row r="431" spans="1:3" s="2" customFormat="1">
      <c r="A431" s="13"/>
      <c r="B431" s="13"/>
      <c r="C431" s="13"/>
    </row>
    <row r="432" spans="1:3" s="2" customFormat="1">
      <c r="A432" s="13"/>
      <c r="B432" s="13"/>
      <c r="C432" s="13"/>
    </row>
    <row r="433" spans="1:3" s="2" customFormat="1">
      <c r="A433" s="13"/>
      <c r="B433" s="13"/>
      <c r="C433" s="13"/>
    </row>
    <row r="434" spans="1:3" s="2" customFormat="1">
      <c r="A434" s="13"/>
      <c r="B434" s="13"/>
      <c r="C434" s="13"/>
    </row>
    <row r="435" spans="1:3" s="2" customFormat="1">
      <c r="A435" s="13"/>
      <c r="B435" s="13"/>
      <c r="C435" s="13"/>
    </row>
    <row r="436" spans="1:3" s="2" customFormat="1">
      <c r="A436" s="13"/>
      <c r="B436" s="13"/>
      <c r="C436" s="13"/>
    </row>
    <row r="437" spans="1:3" s="2" customFormat="1">
      <c r="A437" s="13"/>
      <c r="B437" s="13"/>
      <c r="C437" s="13"/>
    </row>
    <row r="438" spans="1:3" s="2" customFormat="1">
      <c r="A438" s="13"/>
      <c r="B438" s="13"/>
      <c r="C438" s="13"/>
    </row>
    <row r="439" spans="1:3" s="2" customFormat="1">
      <c r="A439" s="13"/>
      <c r="B439" s="13"/>
      <c r="C439" s="13"/>
    </row>
    <row r="440" spans="1:3" s="2" customFormat="1">
      <c r="A440" s="13"/>
      <c r="B440" s="13"/>
      <c r="C440" s="13"/>
    </row>
    <row r="441" spans="1:3" s="2" customFormat="1">
      <c r="A441" s="13"/>
      <c r="B441" s="13"/>
      <c r="C441" s="13"/>
    </row>
    <row r="442" spans="1:3" s="2" customFormat="1">
      <c r="A442" s="13"/>
      <c r="B442" s="13"/>
      <c r="C442" s="13"/>
    </row>
    <row r="443" spans="1:3" s="2" customFormat="1">
      <c r="A443" s="13"/>
      <c r="B443" s="13"/>
      <c r="C443" s="13"/>
    </row>
    <row r="444" spans="1:3" s="2" customFormat="1">
      <c r="A444" s="13"/>
      <c r="B444" s="13"/>
      <c r="C444" s="13"/>
    </row>
    <row r="445" spans="1:3" s="2" customFormat="1">
      <c r="A445" s="13"/>
      <c r="B445" s="13"/>
      <c r="C445" s="13"/>
    </row>
    <row r="446" spans="1:3" s="2" customFormat="1">
      <c r="A446" s="13"/>
      <c r="B446" s="13"/>
      <c r="C446" s="13"/>
    </row>
    <row r="447" spans="1:3" s="2" customFormat="1">
      <c r="A447" s="13"/>
      <c r="B447" s="13"/>
      <c r="C447" s="13"/>
    </row>
    <row r="448" spans="1:3" s="2" customFormat="1">
      <c r="A448" s="13"/>
      <c r="B448" s="13"/>
      <c r="C448" s="13"/>
    </row>
    <row r="449" spans="1:3" s="2" customFormat="1">
      <c r="A449" s="13"/>
      <c r="B449" s="13"/>
      <c r="C449" s="13"/>
    </row>
    <row r="450" spans="1:3" s="2" customFormat="1">
      <c r="A450" s="13"/>
      <c r="B450" s="13"/>
      <c r="C450" s="13"/>
    </row>
    <row r="451" spans="1:3" s="2" customFormat="1">
      <c r="A451" s="13"/>
      <c r="B451" s="13"/>
      <c r="C451" s="13"/>
    </row>
    <row r="452" spans="1:3" s="2" customFormat="1">
      <c r="A452" s="13"/>
      <c r="B452" s="13"/>
      <c r="C452" s="13"/>
    </row>
    <row r="453" spans="1:3" s="2" customFormat="1">
      <c r="A453" s="13"/>
      <c r="B453" s="13"/>
      <c r="C453" s="13"/>
    </row>
    <row r="454" spans="1:3" s="2" customFormat="1">
      <c r="A454" s="13"/>
      <c r="B454" s="13"/>
      <c r="C454" s="13"/>
    </row>
    <row r="455" spans="1:3" s="2" customFormat="1">
      <c r="A455" s="13"/>
      <c r="B455" s="13"/>
      <c r="C455" s="13"/>
    </row>
    <row r="456" spans="1:3" s="2" customFormat="1">
      <c r="A456" s="13"/>
      <c r="B456" s="13"/>
      <c r="C456" s="13"/>
    </row>
    <row r="457" spans="1:3" s="2" customFormat="1">
      <c r="A457" s="13"/>
      <c r="B457" s="13"/>
      <c r="C457" s="13"/>
    </row>
    <row r="458" spans="1:3" s="2" customFormat="1">
      <c r="A458" s="13"/>
      <c r="B458" s="13"/>
      <c r="C458" s="13"/>
    </row>
    <row r="459" spans="1:3" s="2" customFormat="1">
      <c r="A459" s="13"/>
      <c r="B459" s="13"/>
      <c r="C459" s="13"/>
    </row>
    <row r="460" spans="1:3" s="2" customFormat="1">
      <c r="A460" s="13"/>
      <c r="B460" s="13"/>
      <c r="C460" s="13"/>
    </row>
    <row r="461" spans="1:3" s="2" customFormat="1">
      <c r="A461" s="13"/>
      <c r="B461" s="13"/>
      <c r="C461" s="13"/>
    </row>
    <row r="462" spans="1:3" s="2" customFormat="1">
      <c r="A462" s="13"/>
      <c r="B462" s="13"/>
      <c r="C462" s="13"/>
    </row>
    <row r="463" spans="1:3" s="2" customFormat="1">
      <c r="A463" s="13"/>
      <c r="B463" s="13"/>
      <c r="C463" s="13"/>
    </row>
    <row r="464" spans="1:3" s="2" customFormat="1">
      <c r="A464" s="13"/>
      <c r="B464" s="13"/>
      <c r="C464" s="13"/>
    </row>
    <row r="465" spans="1:3" s="2" customFormat="1">
      <c r="A465" s="13"/>
      <c r="B465" s="13"/>
      <c r="C465" s="13"/>
    </row>
    <row r="466" spans="1:3" s="2" customFormat="1">
      <c r="A466" s="13"/>
      <c r="B466" s="13"/>
      <c r="C466" s="13"/>
    </row>
    <row r="467" spans="1:3" s="2" customFormat="1">
      <c r="A467" s="13"/>
      <c r="B467" s="13"/>
      <c r="C467" s="13"/>
    </row>
    <row r="468" spans="1:3">
      <c r="A468" s="13"/>
      <c r="B468" s="13"/>
      <c r="C468" s="13"/>
    </row>
    <row r="469" spans="1:3">
      <c r="A469" s="13"/>
      <c r="B469" s="13"/>
      <c r="C469" s="13"/>
    </row>
    <row r="470" spans="1:3">
      <c r="A470" s="13"/>
      <c r="B470" s="13"/>
      <c r="C470" s="13"/>
    </row>
    <row r="471" spans="1:3">
      <c r="A471" s="13"/>
      <c r="B471" s="13"/>
      <c r="C471" s="13"/>
    </row>
    <row r="472" spans="1:3">
      <c r="A472" s="13"/>
      <c r="B472" s="13"/>
      <c r="C472" s="13"/>
    </row>
    <row r="473" spans="1:3">
      <c r="A473" s="13"/>
      <c r="B473" s="13"/>
      <c r="C473" s="13"/>
    </row>
    <row r="474" spans="1:3">
      <c r="A474" s="13"/>
      <c r="B474" s="13"/>
      <c r="C474" s="13"/>
    </row>
    <row r="475" spans="1:3">
      <c r="A475" s="13"/>
      <c r="B475" s="13"/>
      <c r="C475" s="13"/>
    </row>
    <row r="476" spans="1:3">
      <c r="A476" s="13"/>
      <c r="B476" s="13"/>
      <c r="C476" s="13"/>
    </row>
    <row r="477" spans="1:3">
      <c r="A477" s="13"/>
      <c r="B477" s="13"/>
      <c r="C477" s="13"/>
    </row>
    <row r="478" spans="1:3">
      <c r="A478" s="13"/>
      <c r="B478" s="13"/>
      <c r="C478" s="13"/>
    </row>
    <row r="479" spans="1:3">
      <c r="A479" s="13"/>
      <c r="B479" s="13"/>
      <c r="C479" s="13"/>
    </row>
    <row r="480" spans="1:3">
      <c r="A480" s="13"/>
      <c r="B480" s="13"/>
      <c r="C480" s="13"/>
    </row>
    <row r="481" spans="1:3">
      <c r="A481" s="13"/>
      <c r="B481" s="13"/>
      <c r="C481" s="13"/>
    </row>
    <row r="482" spans="1:3">
      <c r="A482" s="13"/>
      <c r="B482" s="13"/>
      <c r="C482" s="13"/>
    </row>
    <row r="483" spans="1:3">
      <c r="A483" s="13"/>
      <c r="B483" s="13"/>
      <c r="C483" s="13"/>
    </row>
    <row r="484" spans="1:3">
      <c r="A484" s="13"/>
      <c r="B484" s="13"/>
      <c r="C484" s="13"/>
    </row>
    <row r="485" spans="1:3">
      <c r="A485" s="13"/>
      <c r="B485" s="13"/>
      <c r="C485" s="13"/>
    </row>
    <row r="486" spans="1:3">
      <c r="A486" s="13"/>
      <c r="B486" s="13"/>
      <c r="C486" s="13"/>
    </row>
    <row r="487" spans="1:3">
      <c r="A487" s="13"/>
      <c r="B487" s="13"/>
      <c r="C487" s="13"/>
    </row>
    <row r="488" spans="1:3">
      <c r="A488" s="13"/>
      <c r="B488" s="13"/>
      <c r="C488" s="13"/>
    </row>
    <row r="489" spans="1:3">
      <c r="A489" s="13"/>
      <c r="B489" s="13"/>
      <c r="C489" s="13"/>
    </row>
    <row r="490" spans="1:3">
      <c r="A490" s="13"/>
      <c r="B490" s="13"/>
      <c r="C490" s="13"/>
    </row>
    <row r="491" spans="1:3">
      <c r="A491" s="13"/>
      <c r="B491" s="13"/>
      <c r="C491" s="13"/>
    </row>
    <row r="492" spans="1:3">
      <c r="A492" s="13"/>
      <c r="B492" s="13"/>
      <c r="C492" s="13"/>
    </row>
    <row r="493" spans="1:3">
      <c r="A493" s="13"/>
      <c r="B493" s="13"/>
      <c r="C493" s="13"/>
    </row>
    <row r="494" spans="1:3">
      <c r="A494" s="13"/>
      <c r="B494" s="13"/>
      <c r="C494" s="13"/>
    </row>
    <row r="495" spans="1:3">
      <c r="A495" s="13"/>
      <c r="B495" s="13"/>
      <c r="C495" s="13"/>
    </row>
    <row r="496" spans="1:3">
      <c r="A496" s="13"/>
      <c r="B496" s="13"/>
      <c r="C496" s="13"/>
    </row>
    <row r="497" spans="1:3">
      <c r="A497" s="13"/>
      <c r="B497" s="13"/>
      <c r="C497" s="13"/>
    </row>
    <row r="498" spans="1:3">
      <c r="A498" s="13"/>
      <c r="B498" s="13"/>
      <c r="C498" s="13"/>
    </row>
    <row r="499" spans="1:3">
      <c r="A499" s="13"/>
      <c r="B499" s="13"/>
      <c r="C499" s="13"/>
    </row>
    <row r="500" spans="1:3">
      <c r="A500" s="13"/>
      <c r="B500" s="13"/>
      <c r="C500" s="13"/>
    </row>
    <row r="501" spans="1:3">
      <c r="A501" s="13"/>
      <c r="B501" s="13"/>
      <c r="C501" s="13"/>
    </row>
    <row r="502" spans="1:3">
      <c r="A502" s="13"/>
      <c r="B502" s="13"/>
      <c r="C502" s="13"/>
    </row>
    <row r="503" spans="1:3">
      <c r="A503" s="13"/>
      <c r="B503" s="13"/>
      <c r="C503" s="13"/>
    </row>
    <row r="504" spans="1:3">
      <c r="A504" s="13"/>
      <c r="B504" s="13"/>
      <c r="C504" s="13"/>
    </row>
    <row r="505" spans="1:3">
      <c r="A505" s="13"/>
      <c r="B505" s="13"/>
      <c r="C505" s="13"/>
    </row>
    <row r="506" spans="1:3">
      <c r="A506" s="13"/>
      <c r="B506" s="13"/>
      <c r="C506" s="13"/>
    </row>
    <row r="507" spans="1:3">
      <c r="A507" s="13"/>
      <c r="B507" s="13"/>
      <c r="C507" s="13"/>
    </row>
    <row r="508" spans="1:3">
      <c r="A508" s="13"/>
      <c r="B508" s="13"/>
      <c r="C508" s="13"/>
    </row>
    <row r="509" spans="1:3">
      <c r="A509" s="13"/>
      <c r="B509" s="13"/>
      <c r="C509" s="13"/>
    </row>
    <row r="510" spans="1:3">
      <c r="A510" s="13"/>
      <c r="B510" s="13"/>
      <c r="C510" s="13"/>
    </row>
    <row r="511" spans="1:3">
      <c r="A511" s="13"/>
      <c r="B511" s="13"/>
      <c r="C511" s="13"/>
    </row>
    <row r="512" spans="1:3">
      <c r="A512" s="13"/>
      <c r="B512" s="13"/>
      <c r="C512" s="13"/>
    </row>
    <row r="513" spans="1:3">
      <c r="A513" s="13"/>
      <c r="B513" s="13"/>
      <c r="C513" s="13"/>
    </row>
    <row r="514" spans="1:3">
      <c r="A514" s="13"/>
      <c r="B514" s="13"/>
      <c r="C514" s="13"/>
    </row>
    <row r="515" spans="1:3">
      <c r="A515" s="13"/>
      <c r="B515" s="13"/>
      <c r="C515" s="13"/>
    </row>
    <row r="516" spans="1:3">
      <c r="A516" s="13"/>
      <c r="B516" s="13"/>
      <c r="C516" s="13"/>
    </row>
    <row r="517" spans="1:3">
      <c r="A517" s="13"/>
      <c r="B517" s="13"/>
      <c r="C517" s="13"/>
    </row>
    <row r="518" spans="1:3">
      <c r="A518" s="13"/>
      <c r="B518" s="13"/>
      <c r="C518" s="13"/>
    </row>
    <row r="519" spans="1:3">
      <c r="A519" s="13"/>
      <c r="B519" s="13"/>
      <c r="C519" s="13"/>
    </row>
    <row r="520" spans="1:3">
      <c r="A520" s="13"/>
      <c r="B520" s="13"/>
      <c r="C520" s="13"/>
    </row>
    <row r="521" spans="1:3">
      <c r="A521" s="13"/>
      <c r="B521" s="13"/>
      <c r="C521" s="13"/>
    </row>
    <row r="522" spans="1:3">
      <c r="A522" s="13"/>
      <c r="B522" s="13"/>
      <c r="C522" s="13"/>
    </row>
    <row r="523" spans="1:3">
      <c r="A523" s="13"/>
      <c r="B523" s="13"/>
      <c r="C523" s="13"/>
    </row>
    <row r="524" spans="1:3">
      <c r="A524" s="13"/>
      <c r="B524" s="13"/>
      <c r="C524" s="13"/>
    </row>
    <row r="525" spans="1:3">
      <c r="A525" s="13"/>
      <c r="B525" s="13"/>
      <c r="C525" s="13"/>
    </row>
    <row r="526" spans="1:3">
      <c r="A526" s="13"/>
      <c r="B526" s="13"/>
      <c r="C526" s="13"/>
    </row>
    <row r="527" spans="1:3">
      <c r="A527" s="13"/>
      <c r="B527" s="13"/>
      <c r="C527" s="13"/>
    </row>
    <row r="528" spans="1:3">
      <c r="A528" s="13"/>
      <c r="B528" s="13"/>
      <c r="C528" s="13"/>
    </row>
    <row r="529" spans="1:3">
      <c r="A529" s="13"/>
      <c r="B529" s="13"/>
      <c r="C529" s="13"/>
    </row>
    <row r="530" spans="1:3">
      <c r="A530" s="13"/>
      <c r="B530" s="13"/>
      <c r="C530" s="13"/>
    </row>
    <row r="531" spans="1:3">
      <c r="A531" s="13"/>
      <c r="B531" s="13"/>
      <c r="C531" s="13"/>
    </row>
    <row r="532" spans="1:3">
      <c r="A532" s="13"/>
      <c r="B532" s="13"/>
      <c r="C532" s="13"/>
    </row>
    <row r="533" spans="1:3">
      <c r="A533" s="13"/>
      <c r="B533" s="13"/>
      <c r="C533" s="13"/>
    </row>
    <row r="534" spans="1:3">
      <c r="A534" s="13"/>
      <c r="B534" s="13"/>
      <c r="C534" s="13"/>
    </row>
    <row r="535" spans="1:3">
      <c r="A535" s="13"/>
      <c r="B535" s="13"/>
      <c r="C535" s="13"/>
    </row>
    <row r="536" spans="1:3">
      <c r="A536" s="13"/>
      <c r="B536" s="13"/>
      <c r="C536" s="13"/>
    </row>
    <row r="537" spans="1:3">
      <c r="A537" s="13"/>
      <c r="B537" s="13"/>
      <c r="C537" s="13"/>
    </row>
    <row r="538" spans="1:3">
      <c r="A538" s="13"/>
      <c r="B538" s="13"/>
      <c r="C538" s="13"/>
    </row>
    <row r="539" spans="1:3">
      <c r="A539" s="13"/>
      <c r="B539" s="13"/>
      <c r="C539" s="13"/>
    </row>
    <row r="540" spans="1:3">
      <c r="A540" s="13"/>
      <c r="B540" s="13"/>
      <c r="C540" s="13"/>
    </row>
    <row r="541" spans="1:3">
      <c r="A541" s="13"/>
      <c r="B541" s="13"/>
      <c r="C541" s="13"/>
    </row>
    <row r="542" spans="1:3">
      <c r="A542" s="13"/>
      <c r="B542" s="13"/>
      <c r="C542" s="13"/>
    </row>
    <row r="543" spans="1:3">
      <c r="A543" s="13"/>
      <c r="B543" s="13"/>
      <c r="C543" s="13"/>
    </row>
    <row r="544" spans="1:3">
      <c r="A544" s="13"/>
      <c r="B544" s="13"/>
      <c r="C544" s="13"/>
    </row>
    <row r="545" spans="1:3">
      <c r="A545" s="13"/>
      <c r="B545" s="13"/>
      <c r="C545" s="13"/>
    </row>
    <row r="546" spans="1:3">
      <c r="A546" s="13"/>
      <c r="B546" s="13"/>
      <c r="C546" s="13"/>
    </row>
    <row r="547" spans="1:3">
      <c r="A547" s="13"/>
      <c r="B547" s="13"/>
      <c r="C547" s="13"/>
    </row>
    <row r="548" spans="1:3">
      <c r="A548" s="13"/>
      <c r="B548" s="13"/>
      <c r="C548" s="13"/>
    </row>
    <row r="549" spans="1:3">
      <c r="A549" s="13"/>
      <c r="B549" s="13"/>
      <c r="C549" s="13"/>
    </row>
    <row r="550" spans="1:3">
      <c r="A550" s="13"/>
      <c r="B550" s="13"/>
      <c r="C550" s="13"/>
    </row>
    <row r="551" spans="1:3">
      <c r="A551" s="13"/>
      <c r="B551" s="13"/>
      <c r="C551" s="13"/>
    </row>
    <row r="552" spans="1:3">
      <c r="A552" s="13"/>
      <c r="B552" s="13"/>
      <c r="C552" s="13"/>
    </row>
    <row r="553" spans="1:3">
      <c r="A553" s="13"/>
      <c r="B553" s="13"/>
      <c r="C553" s="13"/>
    </row>
    <row r="554" spans="1:3">
      <c r="A554" s="13"/>
      <c r="B554" s="13"/>
      <c r="C554" s="13"/>
    </row>
    <row r="555" spans="1:3">
      <c r="A555" s="13"/>
      <c r="B555" s="13"/>
      <c r="C555" s="13"/>
    </row>
    <row r="556" spans="1:3">
      <c r="A556" s="13"/>
      <c r="B556" s="13"/>
      <c r="C556" s="13"/>
    </row>
    <row r="557" spans="1:3">
      <c r="A557" s="13"/>
      <c r="B557" s="13"/>
      <c r="C557" s="13"/>
    </row>
    <row r="558" spans="1:3">
      <c r="A558" s="13"/>
      <c r="B558" s="13"/>
      <c r="C558" s="13"/>
    </row>
    <row r="559" spans="1:3">
      <c r="A559" s="13"/>
      <c r="B559" s="13"/>
      <c r="C559" s="13"/>
    </row>
    <row r="560" spans="1:3">
      <c r="A560" s="13"/>
      <c r="B560" s="13"/>
      <c r="C560" s="13"/>
    </row>
    <row r="561" spans="1:3">
      <c r="A561" s="13"/>
      <c r="B561" s="13"/>
      <c r="C561" s="13"/>
    </row>
    <row r="562" spans="1:3">
      <c r="A562" s="13"/>
      <c r="B562" s="13"/>
      <c r="C562" s="13"/>
    </row>
    <row r="563" spans="1:3">
      <c r="A563" s="13"/>
      <c r="B563" s="13"/>
      <c r="C563" s="13"/>
    </row>
    <row r="564" spans="1:3">
      <c r="A564" s="13"/>
      <c r="B564" s="13"/>
      <c r="C564" s="13"/>
    </row>
    <row r="565" spans="1:3">
      <c r="A565" s="13"/>
      <c r="B565" s="13"/>
      <c r="C565" s="13"/>
    </row>
    <row r="566" spans="1:3">
      <c r="A566" s="13"/>
      <c r="B566" s="13"/>
      <c r="C566" s="13"/>
    </row>
    <row r="567" spans="1:3">
      <c r="A567" s="13"/>
      <c r="B567" s="13"/>
      <c r="C567" s="13"/>
    </row>
    <row r="568" spans="1:3">
      <c r="A568" s="13"/>
      <c r="B568" s="13"/>
      <c r="C568" s="13"/>
    </row>
    <row r="569" spans="1:3">
      <c r="A569" s="13"/>
      <c r="B569" s="13"/>
      <c r="C569" s="13"/>
    </row>
    <row r="570" spans="1:3">
      <c r="A570" s="13"/>
      <c r="B570" s="13"/>
      <c r="C570" s="13"/>
    </row>
    <row r="571" spans="1:3">
      <c r="A571" s="13"/>
      <c r="B571" s="13"/>
      <c r="C571" s="13"/>
    </row>
    <row r="572" spans="1:3">
      <c r="A572" s="13"/>
      <c r="B572" s="13"/>
      <c r="C572" s="13"/>
    </row>
    <row r="573" spans="1:3">
      <c r="A573" s="13"/>
      <c r="B573" s="13"/>
      <c r="C573" s="13"/>
    </row>
    <row r="574" spans="1:3">
      <c r="A574" s="13"/>
      <c r="B574" s="13"/>
      <c r="C574" s="13"/>
    </row>
    <row r="575" spans="1:3">
      <c r="A575" s="13"/>
      <c r="B575" s="13"/>
      <c r="C575" s="13"/>
    </row>
    <row r="576" spans="1:3">
      <c r="A576" s="13"/>
      <c r="B576" s="13"/>
      <c r="C576" s="13"/>
    </row>
    <row r="577" spans="1:3">
      <c r="A577" s="13"/>
      <c r="B577" s="13"/>
      <c r="C577" s="13"/>
    </row>
    <row r="578" spans="1:3">
      <c r="A578" s="13"/>
      <c r="B578" s="13"/>
      <c r="C578" s="13"/>
    </row>
    <row r="579" spans="1:3">
      <c r="A579" s="13"/>
      <c r="B579" s="13"/>
      <c r="C579" s="13"/>
    </row>
    <row r="580" spans="1:3">
      <c r="A580" s="13"/>
      <c r="B580" s="13"/>
      <c r="C580" s="13"/>
    </row>
    <row r="581" spans="1:3">
      <c r="A581" s="13"/>
      <c r="B581" s="13"/>
      <c r="C581" s="13"/>
    </row>
    <row r="582" spans="1:3">
      <c r="A582" s="13"/>
      <c r="B582" s="13"/>
      <c r="C582" s="13"/>
    </row>
    <row r="583" spans="1:3">
      <c r="A583" s="13"/>
      <c r="B583" s="13"/>
      <c r="C583" s="13"/>
    </row>
    <row r="584" spans="1:3">
      <c r="A584" s="13"/>
      <c r="B584" s="13"/>
      <c r="C584" s="13"/>
    </row>
    <row r="585" spans="1:3">
      <c r="A585" s="13"/>
      <c r="B585" s="13"/>
      <c r="C585" s="13"/>
    </row>
    <row r="586" spans="1:3">
      <c r="A586" s="13"/>
      <c r="B586" s="13"/>
      <c r="C586" s="13"/>
    </row>
    <row r="587" spans="1:3">
      <c r="A587" s="13"/>
      <c r="B587" s="13"/>
      <c r="C587" s="13"/>
    </row>
    <row r="588" spans="1:3">
      <c r="A588" s="13"/>
      <c r="B588" s="13"/>
      <c r="C588" s="13"/>
    </row>
    <row r="589" spans="1:3">
      <c r="A589" s="13"/>
      <c r="B589" s="13"/>
      <c r="C589" s="13"/>
    </row>
    <row r="590" spans="1:3">
      <c r="A590" s="13"/>
      <c r="B590" s="13"/>
      <c r="C590" s="13"/>
    </row>
    <row r="591" spans="1:3">
      <c r="A591" s="13"/>
      <c r="B591" s="13"/>
      <c r="C591" s="13"/>
    </row>
    <row r="592" spans="1:3">
      <c r="A592" s="13"/>
      <c r="B592" s="13"/>
      <c r="C592" s="13"/>
    </row>
    <row r="593" spans="1:3">
      <c r="A593" s="13"/>
      <c r="B593" s="13"/>
      <c r="C593" s="13"/>
    </row>
    <row r="594" spans="1:3">
      <c r="A594" s="13"/>
      <c r="B594" s="13"/>
      <c r="C594" s="13"/>
    </row>
    <row r="595" spans="1:3">
      <c r="A595" s="13"/>
      <c r="B595" s="13"/>
      <c r="C595" s="13"/>
    </row>
    <row r="596" spans="1:3">
      <c r="A596" s="13"/>
      <c r="B596" s="13"/>
      <c r="C596" s="13"/>
    </row>
    <row r="597" spans="1:3">
      <c r="A597" s="13"/>
      <c r="B597" s="13"/>
      <c r="C597" s="13"/>
    </row>
    <row r="598" spans="1:3">
      <c r="A598" s="13"/>
      <c r="B598" s="13"/>
      <c r="C598" s="13"/>
    </row>
    <row r="599" spans="1:3">
      <c r="A599" s="13"/>
      <c r="B599" s="13"/>
      <c r="C599" s="13"/>
    </row>
    <row r="600" spans="1:3">
      <c r="A600" s="13"/>
      <c r="B600" s="13"/>
      <c r="C600" s="13"/>
    </row>
    <row r="601" spans="1:3">
      <c r="A601" s="13"/>
      <c r="B601" s="13"/>
      <c r="C601" s="13"/>
    </row>
    <row r="602" spans="1:3">
      <c r="A602" s="13"/>
      <c r="B602" s="13"/>
      <c r="C602" s="13"/>
    </row>
    <row r="603" spans="1:3">
      <c r="A603" s="13"/>
      <c r="B603" s="13"/>
      <c r="C603" s="13"/>
    </row>
    <row r="604" spans="1:3">
      <c r="A604" s="13"/>
      <c r="B604" s="13"/>
      <c r="C604" s="13"/>
    </row>
    <row r="605" spans="1:3">
      <c r="A605" s="13"/>
      <c r="B605" s="13"/>
      <c r="C605" s="13"/>
    </row>
    <row r="606" spans="1:3">
      <c r="A606" s="13"/>
      <c r="B606" s="13"/>
      <c r="C606" s="13"/>
    </row>
    <row r="607" spans="1:3">
      <c r="A607" s="13"/>
      <c r="B607" s="13"/>
      <c r="C607" s="13"/>
    </row>
    <row r="608" spans="1:3">
      <c r="A608" s="13"/>
      <c r="B608" s="13"/>
      <c r="C608" s="13"/>
    </row>
    <row r="609" spans="1:3">
      <c r="A609" s="13"/>
      <c r="B609" s="13"/>
      <c r="C609" s="13"/>
    </row>
    <row r="610" spans="1:3">
      <c r="A610" s="13"/>
      <c r="B610" s="13"/>
      <c r="C610" s="13"/>
    </row>
    <row r="611" spans="1:3">
      <c r="A611" s="13"/>
      <c r="B611" s="13"/>
      <c r="C611" s="13"/>
    </row>
    <row r="612" spans="1:3">
      <c r="A612" s="13"/>
      <c r="B612" s="13"/>
      <c r="C612" s="13"/>
    </row>
    <row r="613" spans="1:3">
      <c r="A613" s="13"/>
      <c r="B613" s="13"/>
      <c r="C613" s="13"/>
    </row>
    <row r="614" spans="1:3">
      <c r="A614" s="13"/>
      <c r="B614" s="13"/>
      <c r="C614" s="13"/>
    </row>
    <row r="615" spans="1:3">
      <c r="A615" s="13"/>
      <c r="B615" s="13"/>
      <c r="C615" s="13"/>
    </row>
    <row r="616" spans="1:3">
      <c r="A616" s="13"/>
      <c r="B616" s="13"/>
      <c r="C616" s="13"/>
    </row>
    <row r="617" spans="1:3">
      <c r="A617" s="13"/>
      <c r="B617" s="13"/>
      <c r="C617" s="13"/>
    </row>
    <row r="618" spans="1:3">
      <c r="A618" s="13"/>
      <c r="B618" s="13"/>
      <c r="C618" s="13"/>
    </row>
    <row r="619" spans="1:3">
      <c r="A619" s="13"/>
      <c r="B619" s="13"/>
      <c r="C619" s="13"/>
    </row>
    <row r="620" spans="1:3">
      <c r="A620" s="13"/>
      <c r="B620" s="13"/>
      <c r="C620" s="13"/>
    </row>
    <row r="621" spans="1:3">
      <c r="A621" s="13"/>
      <c r="B621" s="13"/>
      <c r="C621" s="13"/>
    </row>
    <row r="622" spans="1:3">
      <c r="A622" s="13"/>
      <c r="B622" s="13"/>
      <c r="C622" s="13"/>
    </row>
    <row r="623" spans="1:3">
      <c r="A623" s="13"/>
      <c r="B623" s="13"/>
      <c r="C623" s="13"/>
    </row>
    <row r="624" spans="1:3">
      <c r="A624" s="13"/>
      <c r="B624" s="13"/>
      <c r="C624" s="13"/>
    </row>
    <row r="625" spans="1:3">
      <c r="A625" s="13"/>
      <c r="B625" s="13"/>
      <c r="C625" s="13"/>
    </row>
    <row r="626" spans="1:3">
      <c r="A626" s="13"/>
      <c r="B626" s="13"/>
      <c r="C626" s="13"/>
    </row>
    <row r="627" spans="1:3">
      <c r="A627" s="13"/>
      <c r="B627" s="13"/>
      <c r="C627" s="13"/>
    </row>
    <row r="628" spans="1:3">
      <c r="A628" s="13"/>
      <c r="B628" s="13"/>
      <c r="C628" s="13"/>
    </row>
    <row r="629" spans="1:3">
      <c r="A629" s="13"/>
      <c r="B629" s="13"/>
      <c r="C629" s="13"/>
    </row>
    <row r="630" spans="1:3">
      <c r="A630" s="13"/>
      <c r="B630" s="13"/>
      <c r="C630" s="13"/>
    </row>
    <row r="631" spans="1:3">
      <c r="A631" s="13"/>
      <c r="B631" s="13"/>
      <c r="C631" s="13"/>
    </row>
    <row r="632" spans="1:3">
      <c r="A632" s="13"/>
      <c r="B632" s="13"/>
      <c r="C632" s="13"/>
    </row>
    <row r="633" spans="1:3">
      <c r="A633" s="13"/>
      <c r="B633" s="13"/>
      <c r="C633" s="13"/>
    </row>
    <row r="634" spans="1:3">
      <c r="A634" s="13"/>
      <c r="B634" s="13"/>
      <c r="C634" s="13"/>
    </row>
    <row r="635" spans="1:3">
      <c r="A635" s="13"/>
      <c r="B635" s="13"/>
      <c r="C635" s="13"/>
    </row>
    <row r="636" spans="1:3">
      <c r="A636" s="13"/>
      <c r="B636" s="13"/>
      <c r="C636" s="13"/>
    </row>
    <row r="637" spans="1:3">
      <c r="A637" s="13"/>
      <c r="B637" s="13"/>
      <c r="C637" s="13"/>
    </row>
    <row r="638" spans="1:3">
      <c r="A638" s="13"/>
      <c r="B638" s="13"/>
      <c r="C638" s="13"/>
    </row>
    <row r="639" spans="1:3">
      <c r="A639" s="13"/>
      <c r="B639" s="13"/>
      <c r="C639" s="13"/>
    </row>
    <row r="640" spans="1:3">
      <c r="A640" s="13"/>
      <c r="B640" s="13"/>
      <c r="C640" s="13"/>
    </row>
    <row r="641" spans="1:3">
      <c r="A641" s="13"/>
      <c r="B641" s="13"/>
      <c r="C641" s="13"/>
    </row>
    <row r="642" spans="1:3">
      <c r="A642" s="13"/>
      <c r="B642" s="13"/>
      <c r="C642" s="13"/>
    </row>
    <row r="643" spans="1:3">
      <c r="A643" s="13"/>
      <c r="B643" s="13"/>
      <c r="C643" s="13"/>
    </row>
    <row r="644" spans="1:3">
      <c r="A644" s="13"/>
      <c r="B644" s="13"/>
      <c r="C644" s="13"/>
    </row>
    <row r="645" spans="1:3">
      <c r="A645" s="13"/>
      <c r="B645" s="13"/>
      <c r="C645" s="13"/>
    </row>
    <row r="646" spans="1:3">
      <c r="A646" s="13"/>
      <c r="B646" s="13"/>
      <c r="C646" s="13"/>
    </row>
    <row r="647" spans="1:3">
      <c r="A647" s="13"/>
      <c r="B647" s="13"/>
      <c r="C647" s="13"/>
    </row>
    <row r="648" spans="1:3">
      <c r="A648" s="13"/>
      <c r="B648" s="13"/>
      <c r="C648" s="13"/>
    </row>
    <row r="649" spans="1:3">
      <c r="A649" s="13"/>
      <c r="B649" s="13"/>
      <c r="C649" s="13"/>
    </row>
    <row r="650" spans="1:3">
      <c r="A650" s="13"/>
      <c r="B650" s="13"/>
      <c r="C650" s="13"/>
    </row>
    <row r="651" spans="1:3">
      <c r="A651" s="13"/>
      <c r="B651" s="13"/>
      <c r="C651" s="13"/>
    </row>
    <row r="652" spans="1:3">
      <c r="A652" s="13"/>
      <c r="B652" s="13"/>
      <c r="C652" s="13"/>
    </row>
    <row r="653" spans="1:3">
      <c r="A653" s="13"/>
      <c r="B653" s="13"/>
      <c r="C653" s="13"/>
    </row>
    <row r="654" spans="1:3">
      <c r="A654" s="13"/>
      <c r="B654" s="13"/>
      <c r="C654" s="13"/>
    </row>
    <row r="655" spans="1:3">
      <c r="A655" s="13"/>
      <c r="B655" s="13"/>
      <c r="C655" s="13"/>
    </row>
    <row r="656" spans="1:3">
      <c r="A656" s="13"/>
      <c r="B656" s="13"/>
      <c r="C656" s="13"/>
    </row>
    <row r="657" spans="1:3">
      <c r="A657" s="13"/>
      <c r="B657" s="13"/>
      <c r="C657" s="13"/>
    </row>
    <row r="658" spans="1:3">
      <c r="A658" s="13"/>
      <c r="B658" s="13"/>
      <c r="C658" s="13"/>
    </row>
    <row r="659" spans="1:3">
      <c r="A659" s="13"/>
      <c r="B659" s="13"/>
      <c r="C659" s="13"/>
    </row>
    <row r="660" spans="1:3">
      <c r="A660" s="13"/>
      <c r="B660" s="13"/>
      <c r="C660" s="13"/>
    </row>
    <row r="661" spans="1:3">
      <c r="A661" s="13"/>
      <c r="B661" s="13"/>
      <c r="C661" s="13"/>
    </row>
    <row r="662" spans="1:3">
      <c r="A662" s="13"/>
      <c r="B662" s="13"/>
      <c r="C662" s="13"/>
    </row>
    <row r="663" spans="1:3">
      <c r="A663" s="13"/>
      <c r="B663" s="13"/>
      <c r="C663" s="13"/>
    </row>
    <row r="664" spans="1:3">
      <c r="A664" s="13"/>
      <c r="B664" s="13"/>
      <c r="C664" s="13"/>
    </row>
    <row r="665" spans="1:3">
      <c r="A665" s="13"/>
      <c r="B665" s="13"/>
      <c r="C665" s="13"/>
    </row>
    <row r="666" spans="1:3">
      <c r="A666" s="13"/>
      <c r="B666" s="13"/>
      <c r="C666" s="13"/>
    </row>
    <row r="667" spans="1:3">
      <c r="A667" s="13"/>
      <c r="B667" s="13"/>
      <c r="C667" s="13"/>
    </row>
    <row r="668" spans="1:3">
      <c r="A668" s="13"/>
      <c r="B668" s="13"/>
      <c r="C668" s="13"/>
    </row>
    <row r="669" spans="1:3">
      <c r="A669" s="13"/>
      <c r="B669" s="13"/>
      <c r="C669" s="13"/>
    </row>
    <row r="670" spans="1:3">
      <c r="A670" s="13"/>
      <c r="B670" s="13"/>
      <c r="C670" s="13"/>
    </row>
    <row r="671" spans="1:3">
      <c r="A671" s="13"/>
      <c r="B671" s="13"/>
      <c r="C671" s="13"/>
    </row>
    <row r="672" spans="1:3">
      <c r="A672" s="13"/>
      <c r="B672" s="13"/>
      <c r="C672" s="13"/>
    </row>
    <row r="673" spans="1:3">
      <c r="A673" s="13"/>
      <c r="B673" s="13"/>
      <c r="C673" s="13"/>
    </row>
    <row r="674" spans="1:3">
      <c r="A674" s="13"/>
      <c r="B674" s="13"/>
      <c r="C674" s="13"/>
    </row>
    <row r="675" spans="1:3">
      <c r="A675" s="13"/>
      <c r="B675" s="13"/>
      <c r="C675" s="13"/>
    </row>
    <row r="676" spans="1:3">
      <c r="A676" s="13"/>
      <c r="B676" s="13"/>
      <c r="C676" s="13"/>
    </row>
    <row r="677" spans="1:3">
      <c r="A677" s="13"/>
      <c r="B677" s="13"/>
      <c r="C677" s="13"/>
    </row>
    <row r="678" spans="1:3">
      <c r="A678" s="13"/>
      <c r="B678" s="13"/>
      <c r="C678" s="13"/>
    </row>
    <row r="679" spans="1:3">
      <c r="A679" s="13"/>
      <c r="B679" s="13"/>
      <c r="C679" s="13"/>
    </row>
    <row r="680" spans="1:3">
      <c r="A680" s="13"/>
      <c r="B680" s="13"/>
      <c r="C680" s="13"/>
    </row>
    <row r="681" spans="1:3">
      <c r="A681" s="13"/>
      <c r="B681" s="13"/>
      <c r="C681" s="13"/>
    </row>
    <row r="682" spans="1:3">
      <c r="A682" s="13"/>
      <c r="B682" s="13"/>
      <c r="C682" s="13"/>
    </row>
    <row r="683" spans="1:3">
      <c r="A683" s="13"/>
      <c r="B683" s="13"/>
      <c r="C683" s="13"/>
    </row>
    <row r="684" spans="1:3">
      <c r="A684" s="13"/>
      <c r="B684" s="13"/>
      <c r="C684" s="13"/>
    </row>
    <row r="685" spans="1:3">
      <c r="A685" s="13"/>
      <c r="B685" s="13"/>
      <c r="C685" s="13"/>
    </row>
    <row r="686" spans="1:3">
      <c r="A686" s="13"/>
      <c r="B686" s="13"/>
      <c r="C686" s="13"/>
    </row>
    <row r="687" spans="1:3">
      <c r="A687" s="13"/>
      <c r="B687" s="13"/>
      <c r="C687" s="13"/>
    </row>
    <row r="688" spans="1:3">
      <c r="A688" s="13"/>
      <c r="B688" s="13"/>
      <c r="C688" s="13"/>
    </row>
    <row r="689" spans="1:3">
      <c r="A689" s="13"/>
      <c r="B689" s="13"/>
      <c r="C689" s="13"/>
    </row>
    <row r="690" spans="1:3">
      <c r="A690" s="13"/>
      <c r="B690" s="13"/>
      <c r="C690" s="13"/>
    </row>
    <row r="691" spans="1:3">
      <c r="A691" s="13"/>
      <c r="B691" s="13"/>
      <c r="C691" s="13"/>
    </row>
    <row r="692" spans="1:3">
      <c r="A692" s="13"/>
      <c r="B692" s="13"/>
      <c r="C692" s="13"/>
    </row>
    <row r="693" spans="1:3">
      <c r="A693" s="13"/>
      <c r="B693" s="13"/>
      <c r="C693" s="13"/>
    </row>
    <row r="694" spans="1:3">
      <c r="A694" s="13"/>
      <c r="B694" s="13"/>
      <c r="C694" s="13"/>
    </row>
    <row r="695" spans="1:3">
      <c r="A695" s="13"/>
      <c r="B695" s="13"/>
      <c r="C695" s="13"/>
    </row>
    <row r="696" spans="1:3">
      <c r="A696" s="13"/>
      <c r="B696" s="13"/>
      <c r="C696" s="13"/>
    </row>
    <row r="697" spans="1:3">
      <c r="A697" s="13"/>
      <c r="B697" s="13"/>
      <c r="C697" s="13"/>
    </row>
    <row r="698" spans="1:3">
      <c r="A698" s="13"/>
      <c r="B698" s="13"/>
      <c r="C698" s="13"/>
    </row>
    <row r="699" spans="1:3">
      <c r="A699" s="13"/>
      <c r="B699" s="13"/>
      <c r="C699" s="13"/>
    </row>
    <row r="700" spans="1:3">
      <c r="A700" s="13"/>
      <c r="B700" s="13"/>
      <c r="C700" s="13"/>
    </row>
    <row r="701" spans="1:3">
      <c r="A701" s="13"/>
      <c r="B701" s="13"/>
      <c r="C701" s="13"/>
    </row>
    <row r="702" spans="1:3">
      <c r="A702" s="13"/>
      <c r="B702" s="13"/>
      <c r="C702" s="13"/>
    </row>
    <row r="703" spans="1:3">
      <c r="A703" s="13"/>
      <c r="B703" s="13"/>
      <c r="C703" s="13"/>
    </row>
    <row r="704" spans="1:3">
      <c r="A704" s="13"/>
      <c r="B704" s="13"/>
      <c r="C704" s="13"/>
    </row>
    <row r="705" spans="1:3">
      <c r="A705" s="13"/>
      <c r="B705" s="13"/>
      <c r="C705" s="13"/>
    </row>
    <row r="706" spans="1:3">
      <c r="A706" s="13"/>
      <c r="B706" s="13"/>
      <c r="C706" s="13"/>
    </row>
    <row r="707" spans="1:3">
      <c r="A707" s="13"/>
      <c r="B707" s="13"/>
      <c r="C707" s="13"/>
    </row>
    <row r="708" spans="1:3">
      <c r="A708" s="13"/>
      <c r="B708" s="13"/>
      <c r="C708" s="13"/>
    </row>
    <row r="709" spans="1:3">
      <c r="A709" s="13"/>
      <c r="B709" s="13"/>
      <c r="C709" s="13"/>
    </row>
    <row r="710" spans="1:3">
      <c r="A710" s="13"/>
      <c r="B710" s="13"/>
      <c r="C710" s="13"/>
    </row>
    <row r="711" spans="1:3">
      <c r="A711" s="13"/>
      <c r="B711" s="13"/>
      <c r="C711" s="13"/>
    </row>
    <row r="712" spans="1:3">
      <c r="A712" s="13"/>
      <c r="B712" s="13"/>
      <c r="C712" s="13"/>
    </row>
    <row r="713" spans="1:3">
      <c r="A713" s="13"/>
      <c r="B713" s="13"/>
      <c r="C713" s="13"/>
    </row>
    <row r="714" spans="1:3">
      <c r="A714" s="13"/>
      <c r="B714" s="13"/>
      <c r="C714" s="13"/>
    </row>
    <row r="715" spans="1:3">
      <c r="A715" s="13"/>
      <c r="B715" s="13"/>
      <c r="C715" s="13"/>
    </row>
    <row r="716" spans="1:3">
      <c r="A716" s="13"/>
      <c r="B716" s="13"/>
      <c r="C716" s="13"/>
    </row>
    <row r="717" spans="1:3">
      <c r="A717" s="13"/>
      <c r="B717" s="13"/>
      <c r="C717" s="13"/>
    </row>
    <row r="718" spans="1:3">
      <c r="A718" s="13"/>
      <c r="B718" s="13"/>
      <c r="C718" s="13"/>
    </row>
    <row r="719" spans="1:3">
      <c r="A719" s="13"/>
      <c r="B719" s="13"/>
      <c r="C719" s="13"/>
    </row>
    <row r="720" spans="1:3">
      <c r="A720" s="13"/>
      <c r="B720" s="13"/>
      <c r="C720" s="13"/>
    </row>
    <row r="721" spans="1:3">
      <c r="A721" s="13"/>
      <c r="B721" s="13"/>
      <c r="C721" s="13"/>
    </row>
    <row r="722" spans="1:3">
      <c r="A722" s="13"/>
      <c r="B722" s="13"/>
      <c r="C722" s="13"/>
    </row>
    <row r="723" spans="1:3">
      <c r="A723" s="13"/>
      <c r="B723" s="13"/>
      <c r="C723" s="13"/>
    </row>
    <row r="724" spans="1:3">
      <c r="A724" s="13"/>
      <c r="B724" s="13"/>
      <c r="C724" s="13"/>
    </row>
    <row r="725" spans="1:3">
      <c r="A725" s="13"/>
      <c r="B725" s="13"/>
      <c r="C725" s="13"/>
    </row>
    <row r="726" spans="1:3">
      <c r="A726" s="13"/>
      <c r="B726" s="13"/>
      <c r="C726" s="13"/>
    </row>
    <row r="727" spans="1:3">
      <c r="A727" s="13"/>
      <c r="B727" s="13"/>
      <c r="C727" s="13"/>
    </row>
    <row r="728" spans="1:3">
      <c r="A728" s="13"/>
      <c r="B728" s="13"/>
      <c r="C728" s="13"/>
    </row>
    <row r="729" spans="1:3">
      <c r="A729" s="13"/>
      <c r="B729" s="13"/>
      <c r="C729" s="13"/>
    </row>
    <row r="730" spans="1:3">
      <c r="A730" s="13"/>
      <c r="B730" s="13"/>
      <c r="C730" s="13"/>
    </row>
    <row r="731" spans="1:3">
      <c r="A731" s="13"/>
      <c r="B731" s="13"/>
      <c r="C731" s="13"/>
    </row>
    <row r="732" spans="1:3">
      <c r="A732" s="13"/>
      <c r="B732" s="13"/>
      <c r="C732" s="13"/>
    </row>
    <row r="733" spans="1:3">
      <c r="A733" s="13"/>
      <c r="B733" s="13"/>
      <c r="C733" s="13"/>
    </row>
    <row r="734" spans="1:3">
      <c r="A734" s="13"/>
      <c r="B734" s="13"/>
      <c r="C734" s="13"/>
    </row>
    <row r="735" spans="1:3">
      <c r="A735" s="13"/>
      <c r="B735" s="13"/>
      <c r="C735" s="13"/>
    </row>
    <row r="736" spans="1:3">
      <c r="A736" s="13"/>
      <c r="B736" s="13"/>
      <c r="C736" s="13"/>
    </row>
    <row r="737" spans="1:3">
      <c r="A737" s="13"/>
      <c r="B737" s="13"/>
      <c r="C737" s="13"/>
    </row>
    <row r="738" spans="1:3">
      <c r="A738" s="13"/>
      <c r="B738" s="13"/>
      <c r="C738" s="13"/>
    </row>
    <row r="739" spans="1:3">
      <c r="A739" s="13"/>
      <c r="B739" s="13"/>
      <c r="C739" s="13"/>
    </row>
    <row r="740" spans="1:3">
      <c r="A740" s="13"/>
      <c r="B740" s="13"/>
      <c r="C740" s="13"/>
    </row>
    <row r="741" spans="1:3">
      <c r="A741" s="13"/>
      <c r="B741" s="13"/>
      <c r="C741" s="13"/>
    </row>
    <row r="742" spans="1:3">
      <c r="A742" s="13"/>
      <c r="B742" s="13"/>
      <c r="C742" s="13"/>
    </row>
    <row r="743" spans="1:3">
      <c r="A743" s="13"/>
      <c r="B743" s="13"/>
      <c r="C743" s="13"/>
    </row>
    <row r="744" spans="1:3">
      <c r="A744" s="13"/>
      <c r="B744" s="13"/>
      <c r="C744" s="13"/>
    </row>
    <row r="745" spans="1:3">
      <c r="A745" s="13"/>
      <c r="B745" s="13"/>
      <c r="C745" s="13"/>
    </row>
    <row r="746" spans="1:3">
      <c r="A746" s="13"/>
      <c r="B746" s="13"/>
      <c r="C746" s="13"/>
    </row>
    <row r="747" spans="1:3">
      <c r="A747" s="13"/>
      <c r="B747" s="13"/>
      <c r="C747" s="13"/>
    </row>
    <row r="748" spans="1:3">
      <c r="A748" s="13"/>
      <c r="B748" s="13"/>
      <c r="C748" s="13"/>
    </row>
    <row r="749" spans="1:3">
      <c r="A749" s="13"/>
      <c r="B749" s="13"/>
      <c r="C749" s="13"/>
    </row>
    <row r="750" spans="1:3">
      <c r="A750" s="13"/>
      <c r="B750" s="13"/>
      <c r="C750" s="13"/>
    </row>
    <row r="751" spans="1:3">
      <c r="A751" s="13"/>
      <c r="B751" s="13"/>
      <c r="C751" s="13"/>
    </row>
    <row r="752" spans="1:3">
      <c r="A752" s="13"/>
      <c r="B752" s="13"/>
      <c r="C752" s="13"/>
    </row>
    <row r="753" spans="1:3">
      <c r="A753" s="13"/>
      <c r="B753" s="13"/>
      <c r="C753" s="13"/>
    </row>
    <row r="754" spans="1:3">
      <c r="A754" s="13"/>
      <c r="B754" s="13"/>
      <c r="C754" s="13"/>
    </row>
    <row r="755" spans="1:3">
      <c r="A755" s="13"/>
      <c r="B755" s="13"/>
      <c r="C755" s="13"/>
    </row>
    <row r="756" spans="1:3">
      <c r="A756" s="13"/>
      <c r="B756" s="13"/>
      <c r="C756" s="13"/>
    </row>
    <row r="757" spans="1:3">
      <c r="A757" s="13"/>
      <c r="B757" s="13"/>
      <c r="C757" s="13"/>
    </row>
    <row r="758" spans="1:3">
      <c r="A758" s="13"/>
      <c r="B758" s="13"/>
      <c r="C758" s="13"/>
    </row>
    <row r="759" spans="1:3">
      <c r="A759" s="13"/>
      <c r="B759" s="13"/>
      <c r="C759" s="13"/>
    </row>
    <row r="760" spans="1:3">
      <c r="A760" s="13"/>
      <c r="B760" s="13"/>
      <c r="C760" s="13"/>
    </row>
    <row r="761" spans="1:3">
      <c r="A761" s="13"/>
      <c r="B761" s="13"/>
      <c r="C761" s="13"/>
    </row>
    <row r="762" spans="1:3">
      <c r="A762" s="13"/>
      <c r="B762" s="13"/>
      <c r="C762" s="13"/>
    </row>
    <row r="763" spans="1:3">
      <c r="A763" s="13"/>
      <c r="B763" s="13"/>
      <c r="C763" s="13"/>
    </row>
    <row r="764" spans="1:3">
      <c r="A764" s="13"/>
      <c r="B764" s="13"/>
      <c r="C764" s="13"/>
    </row>
    <row r="765" spans="1:3">
      <c r="A765" s="13"/>
      <c r="B765" s="13"/>
      <c r="C765" s="13"/>
    </row>
    <row r="766" spans="1:3">
      <c r="A766" s="13"/>
      <c r="B766" s="13"/>
      <c r="C766" s="13"/>
    </row>
    <row r="767" spans="1:3">
      <c r="A767" s="13"/>
      <c r="B767" s="13"/>
      <c r="C767" s="13"/>
    </row>
    <row r="768" spans="1:3">
      <c r="A768" s="13"/>
      <c r="B768" s="13"/>
      <c r="C768" s="13"/>
    </row>
    <row r="769" spans="1:3">
      <c r="A769" s="13"/>
      <c r="B769" s="13"/>
      <c r="C769" s="13"/>
    </row>
    <row r="770" spans="1:3">
      <c r="A770" s="13"/>
      <c r="B770" s="13"/>
      <c r="C770" s="13"/>
    </row>
    <row r="771" spans="1:3">
      <c r="A771" s="13"/>
      <c r="B771" s="13"/>
      <c r="C771" s="13"/>
    </row>
    <row r="772" spans="1:3">
      <c r="A772" s="13"/>
      <c r="B772" s="13"/>
      <c r="C772" s="13"/>
    </row>
    <row r="773" spans="1:3">
      <c r="A773" s="13"/>
      <c r="B773" s="13"/>
      <c r="C773" s="13"/>
    </row>
    <row r="774" spans="1:3">
      <c r="A774" s="13"/>
      <c r="B774" s="13"/>
      <c r="C774" s="13"/>
    </row>
    <row r="775" spans="1:3">
      <c r="A775" s="13"/>
      <c r="B775" s="13"/>
      <c r="C775" s="13"/>
    </row>
    <row r="776" spans="1:3">
      <c r="A776" s="13"/>
      <c r="B776" s="13"/>
      <c r="C776" s="13"/>
    </row>
    <row r="777" spans="1:3">
      <c r="A777" s="13"/>
      <c r="B777" s="13"/>
      <c r="C777" s="13"/>
    </row>
    <row r="778" spans="1:3">
      <c r="A778" s="13"/>
      <c r="B778" s="13"/>
      <c r="C778" s="13"/>
    </row>
    <row r="779" spans="1:3">
      <c r="A779" s="13"/>
      <c r="B779" s="13"/>
      <c r="C779" s="13"/>
    </row>
    <row r="780" spans="1:3">
      <c r="A780" s="13"/>
      <c r="B780" s="13"/>
      <c r="C780" s="13"/>
    </row>
    <row r="781" spans="1:3">
      <c r="A781" s="13"/>
      <c r="B781" s="13"/>
      <c r="C781" s="13"/>
    </row>
    <row r="782" spans="1:3">
      <c r="A782" s="13"/>
      <c r="B782" s="13"/>
      <c r="C782" s="13"/>
    </row>
    <row r="783" spans="1:3">
      <c r="A783" s="13"/>
      <c r="B783" s="13"/>
      <c r="C783" s="13"/>
    </row>
    <row r="784" spans="1:3">
      <c r="A784" s="13"/>
      <c r="B784" s="13"/>
      <c r="C784" s="13"/>
    </row>
    <row r="785" spans="1:3">
      <c r="A785" s="13"/>
      <c r="B785" s="13"/>
      <c r="C785" s="13"/>
    </row>
    <row r="786" spans="1:3">
      <c r="A786" s="13"/>
      <c r="B786" s="13"/>
      <c r="C786" s="13"/>
    </row>
    <row r="787" spans="1:3">
      <c r="A787" s="13"/>
      <c r="B787" s="13"/>
      <c r="C787" s="13"/>
    </row>
    <row r="788" spans="1:3">
      <c r="A788" s="13"/>
      <c r="B788" s="13"/>
      <c r="C788" s="13"/>
    </row>
    <row r="789" spans="1:3">
      <c r="A789" s="13"/>
      <c r="B789" s="13"/>
      <c r="C789" s="13"/>
    </row>
    <row r="790" spans="1:3">
      <c r="A790" s="13"/>
      <c r="B790" s="13"/>
      <c r="C790" s="13"/>
    </row>
    <row r="791" spans="1:3">
      <c r="A791" s="13"/>
      <c r="B791" s="13"/>
      <c r="C791" s="13"/>
    </row>
    <row r="792" spans="1:3">
      <c r="A792" s="13"/>
      <c r="B792" s="13"/>
      <c r="C792" s="13"/>
    </row>
    <row r="793" spans="1:3">
      <c r="A793" s="13"/>
      <c r="B793" s="13"/>
      <c r="C793" s="13"/>
    </row>
    <row r="794" spans="1:3">
      <c r="A794" s="13"/>
      <c r="B794" s="13"/>
      <c r="C794" s="13"/>
    </row>
    <row r="795" spans="1:3">
      <c r="A795" s="13"/>
      <c r="B795" s="13"/>
      <c r="C795" s="13"/>
    </row>
    <row r="796" spans="1:3">
      <c r="A796" s="13"/>
      <c r="B796" s="13"/>
      <c r="C796" s="13"/>
    </row>
    <row r="797" spans="1:3">
      <c r="A797" s="13"/>
      <c r="B797" s="13"/>
      <c r="C797" s="13"/>
    </row>
    <row r="798" spans="1:3">
      <c r="A798" s="13"/>
      <c r="B798" s="13"/>
      <c r="C798" s="13"/>
    </row>
    <row r="799" spans="1:3">
      <c r="A799" s="13"/>
      <c r="B799" s="13"/>
      <c r="C799" s="13"/>
    </row>
    <row r="800" spans="1:3">
      <c r="A800" s="13"/>
      <c r="B800" s="13"/>
      <c r="C800" s="13"/>
    </row>
    <row r="801" spans="1:3">
      <c r="A801" s="13"/>
      <c r="B801" s="13"/>
      <c r="C801" s="13"/>
    </row>
    <row r="802" spans="1:3">
      <c r="A802" s="13"/>
      <c r="B802" s="13"/>
      <c r="C802" s="13"/>
    </row>
    <row r="803" spans="1:3">
      <c r="A803" s="13"/>
      <c r="B803" s="13"/>
      <c r="C803" s="13"/>
    </row>
    <row r="804" spans="1:3">
      <c r="A804" s="13"/>
      <c r="B804" s="13"/>
      <c r="C804" s="13"/>
    </row>
    <row r="805" spans="1:3">
      <c r="A805" s="13"/>
      <c r="B805" s="13"/>
      <c r="C805" s="13"/>
    </row>
    <row r="806" spans="1:3">
      <c r="A806" s="13"/>
      <c r="B806" s="13"/>
      <c r="C806" s="13"/>
    </row>
    <row r="807" spans="1:3">
      <c r="A807" s="13"/>
      <c r="B807" s="13"/>
      <c r="C807" s="13"/>
    </row>
    <row r="808" spans="1:3">
      <c r="A808" s="13"/>
      <c r="B808" s="13"/>
      <c r="C808" s="13"/>
    </row>
    <row r="809" spans="1:3">
      <c r="A809" s="13"/>
      <c r="B809" s="13"/>
      <c r="C809" s="13"/>
    </row>
    <row r="810" spans="1:3">
      <c r="A810" s="13"/>
      <c r="B810" s="13"/>
      <c r="C810" s="13"/>
    </row>
    <row r="811" spans="1:3">
      <c r="A811" s="13"/>
      <c r="B811" s="13"/>
      <c r="C811" s="13"/>
    </row>
    <row r="812" spans="1:3">
      <c r="A812" s="13"/>
      <c r="B812" s="13"/>
      <c r="C812" s="13"/>
    </row>
    <row r="813" spans="1:3">
      <c r="A813" s="13"/>
      <c r="B813" s="13"/>
      <c r="C813" s="13"/>
    </row>
    <row r="814" spans="1:3">
      <c r="A814" s="13"/>
      <c r="B814" s="13"/>
      <c r="C814" s="13"/>
    </row>
    <row r="815" spans="1:3">
      <c r="A815" s="13"/>
      <c r="B815" s="13"/>
      <c r="C815" s="13"/>
    </row>
    <row r="816" spans="1:3">
      <c r="A816" s="13"/>
      <c r="B816" s="13"/>
      <c r="C816" s="13"/>
    </row>
    <row r="817" spans="1:3">
      <c r="A817" s="13"/>
      <c r="B817" s="13"/>
      <c r="C817" s="13"/>
    </row>
    <row r="818" spans="1:3">
      <c r="A818" s="13"/>
      <c r="B818" s="13"/>
      <c r="C818" s="13"/>
    </row>
    <row r="819" spans="1:3">
      <c r="A819" s="13"/>
      <c r="B819" s="13"/>
      <c r="C819" s="13"/>
    </row>
    <row r="820" spans="1:3">
      <c r="A820" s="13"/>
      <c r="B820" s="13"/>
      <c r="C820" s="13"/>
    </row>
    <row r="821" spans="1:3">
      <c r="A821" s="13"/>
      <c r="B821" s="13"/>
      <c r="C821" s="13"/>
    </row>
    <row r="822" spans="1:3">
      <c r="A822" s="13"/>
      <c r="B822" s="13"/>
      <c r="C822" s="13"/>
    </row>
    <row r="823" spans="1:3">
      <c r="A823" s="13"/>
      <c r="B823" s="13"/>
      <c r="C823" s="13"/>
    </row>
    <row r="824" spans="1:3">
      <c r="A824" s="13"/>
      <c r="B824" s="13"/>
      <c r="C824" s="13"/>
    </row>
    <row r="825" spans="1:3">
      <c r="A825" s="13"/>
      <c r="B825" s="13"/>
      <c r="C825" s="13"/>
    </row>
    <row r="826" spans="1:3">
      <c r="A826" s="13"/>
      <c r="B826" s="13"/>
      <c r="C826" s="13"/>
    </row>
    <row r="827" spans="1:3">
      <c r="A827" s="13"/>
      <c r="B827" s="13"/>
      <c r="C827" s="13"/>
    </row>
    <row r="828" spans="1:3">
      <c r="A828" s="13"/>
      <c r="B828" s="13"/>
      <c r="C828" s="13"/>
    </row>
    <row r="829" spans="1:3">
      <c r="A829" s="13"/>
      <c r="B829" s="13"/>
      <c r="C829" s="13"/>
    </row>
    <row r="830" spans="1:3">
      <c r="A830" s="13"/>
      <c r="B830" s="13"/>
      <c r="C830" s="13"/>
    </row>
    <row r="831" spans="1:3">
      <c r="A831" s="13"/>
      <c r="B831" s="13"/>
      <c r="C831" s="13"/>
    </row>
    <row r="832" spans="1:3">
      <c r="A832" s="13"/>
      <c r="B832" s="13"/>
      <c r="C832" s="13"/>
    </row>
    <row r="833" spans="1:3">
      <c r="A833" s="13"/>
      <c r="B833" s="13"/>
      <c r="C833" s="13"/>
    </row>
    <row r="834" spans="1:3">
      <c r="A834" s="13"/>
      <c r="B834" s="13"/>
      <c r="C834" s="13"/>
    </row>
    <row r="835" spans="1:3">
      <c r="A835" s="13"/>
      <c r="B835" s="13"/>
      <c r="C835" s="13"/>
    </row>
    <row r="836" spans="1:3">
      <c r="A836" s="13"/>
      <c r="B836" s="13"/>
      <c r="C836" s="13"/>
    </row>
    <row r="837" spans="1:3">
      <c r="A837" s="13"/>
      <c r="B837" s="13"/>
      <c r="C837" s="13"/>
    </row>
    <row r="838" spans="1:3">
      <c r="A838" s="13"/>
      <c r="B838" s="13"/>
      <c r="C838" s="13"/>
    </row>
    <row r="839" spans="1:3">
      <c r="A839" s="13"/>
      <c r="B839" s="13"/>
      <c r="C839" s="13"/>
    </row>
    <row r="840" spans="1:3">
      <c r="A840" s="13"/>
      <c r="B840" s="13"/>
      <c r="C840" s="13"/>
    </row>
    <row r="841" spans="1:3">
      <c r="A841" s="13"/>
      <c r="B841" s="13"/>
      <c r="C841" s="13"/>
    </row>
    <row r="842" spans="1:3">
      <c r="A842" s="13"/>
      <c r="B842" s="13"/>
      <c r="C842" s="13"/>
    </row>
    <row r="843" spans="1:3">
      <c r="A843" s="13"/>
      <c r="B843" s="13"/>
      <c r="C843" s="13"/>
    </row>
    <row r="844" spans="1:3">
      <c r="A844" s="13"/>
      <c r="B844" s="13"/>
      <c r="C844" s="13"/>
    </row>
    <row r="845" spans="1:3">
      <c r="A845" s="13"/>
      <c r="B845" s="13"/>
      <c r="C845" s="13"/>
    </row>
    <row r="846" spans="1:3">
      <c r="A846" s="13"/>
      <c r="B846" s="13"/>
      <c r="C846" s="13"/>
    </row>
    <row r="847" spans="1:3">
      <c r="A847" s="13"/>
      <c r="B847" s="13"/>
      <c r="C847" s="13"/>
    </row>
    <row r="848" spans="1:3">
      <c r="A848" s="13"/>
      <c r="B848" s="13"/>
      <c r="C848" s="13"/>
    </row>
    <row r="849" spans="1:3">
      <c r="A849" s="13"/>
      <c r="B849" s="13"/>
      <c r="C849" s="13"/>
    </row>
    <row r="850" spans="1:3">
      <c r="A850" s="13"/>
      <c r="B850" s="13"/>
      <c r="C850" s="13"/>
    </row>
    <row r="851" spans="1:3">
      <c r="A851" s="13"/>
      <c r="B851" s="13"/>
      <c r="C851" s="13"/>
    </row>
    <row r="852" spans="1:3">
      <c r="A852" s="13"/>
      <c r="B852" s="13"/>
      <c r="C852" s="13"/>
    </row>
    <row r="853" spans="1:3">
      <c r="A853" s="13"/>
      <c r="B853" s="13"/>
      <c r="C853" s="13"/>
    </row>
    <row r="854" spans="1:3">
      <c r="A854" s="13"/>
      <c r="B854" s="13"/>
      <c r="C854" s="13"/>
    </row>
    <row r="855" spans="1:3">
      <c r="A855" s="13"/>
      <c r="B855" s="13"/>
      <c r="C855" s="13"/>
    </row>
    <row r="856" spans="1:3">
      <c r="A856" s="13"/>
      <c r="B856" s="13"/>
      <c r="C856" s="13"/>
    </row>
    <row r="857" spans="1:3">
      <c r="A857" s="13"/>
      <c r="B857" s="13"/>
      <c r="C857" s="13"/>
    </row>
    <row r="858" spans="1:3">
      <c r="A858" s="13"/>
      <c r="B858" s="13"/>
      <c r="C858" s="13"/>
    </row>
    <row r="859" spans="1:3">
      <c r="A859" s="13"/>
      <c r="B859" s="13"/>
      <c r="C859" s="13"/>
    </row>
    <row r="860" spans="1:3">
      <c r="A860" s="13"/>
      <c r="B860" s="13"/>
      <c r="C860" s="13"/>
    </row>
    <row r="861" spans="1:3">
      <c r="A861" s="13"/>
      <c r="B861" s="13"/>
      <c r="C861" s="13"/>
    </row>
    <row r="862" spans="1:3">
      <c r="A862" s="13"/>
      <c r="B862" s="13"/>
      <c r="C862" s="13"/>
    </row>
    <row r="863" spans="1:3">
      <c r="A863" s="13"/>
      <c r="B863" s="13"/>
      <c r="C863" s="13"/>
    </row>
    <row r="864" spans="1:3">
      <c r="A864" s="13"/>
      <c r="B864" s="13"/>
      <c r="C864" s="13"/>
    </row>
    <row r="865" spans="1:3">
      <c r="A865" s="13"/>
      <c r="B865" s="13"/>
      <c r="C865" s="13"/>
    </row>
    <row r="866" spans="1:3">
      <c r="A866" s="13"/>
      <c r="B866" s="13"/>
      <c r="C866" s="13"/>
    </row>
    <row r="867" spans="1:3">
      <c r="A867" s="13"/>
      <c r="B867" s="13"/>
      <c r="C867" s="13"/>
    </row>
    <row r="868" spans="1:3">
      <c r="A868" s="13"/>
      <c r="B868" s="13"/>
      <c r="C868" s="13"/>
    </row>
    <row r="869" spans="1:3">
      <c r="A869" s="13"/>
      <c r="B869" s="13"/>
      <c r="C869" s="13"/>
    </row>
    <row r="870" spans="1:3">
      <c r="A870" s="13"/>
      <c r="B870" s="13"/>
      <c r="C870" s="13"/>
    </row>
    <row r="871" spans="1:3">
      <c r="A871" s="13"/>
      <c r="B871" s="13"/>
      <c r="C871" s="13"/>
    </row>
    <row r="872" spans="1:3">
      <c r="A872" s="13"/>
      <c r="B872" s="13"/>
      <c r="C872" s="13"/>
    </row>
    <row r="873" spans="1:3">
      <c r="A873" s="13"/>
      <c r="B873" s="13"/>
      <c r="C873" s="13"/>
    </row>
    <row r="874" spans="1:3">
      <c r="A874" s="13"/>
      <c r="B874" s="13"/>
      <c r="C874" s="13"/>
    </row>
    <row r="875" spans="1:3">
      <c r="A875" s="13"/>
      <c r="B875" s="13"/>
      <c r="C875" s="13"/>
    </row>
    <row r="876" spans="1:3">
      <c r="A876" s="13"/>
      <c r="B876" s="13"/>
      <c r="C876" s="13"/>
    </row>
    <row r="877" spans="1:3">
      <c r="A877" s="13"/>
      <c r="B877" s="13"/>
      <c r="C877" s="13"/>
    </row>
    <row r="878" spans="1:3">
      <c r="A878" s="13"/>
      <c r="B878" s="13"/>
      <c r="C878" s="13"/>
    </row>
    <row r="879" spans="1:3">
      <c r="A879" s="13"/>
      <c r="B879" s="13"/>
      <c r="C879" s="13"/>
    </row>
    <row r="880" spans="1:3">
      <c r="A880" s="13"/>
      <c r="B880" s="13"/>
      <c r="C880" s="13"/>
    </row>
    <row r="881" spans="1:3">
      <c r="A881" s="13"/>
      <c r="B881" s="13"/>
      <c r="C881" s="13"/>
    </row>
    <row r="882" spans="1:3">
      <c r="A882" s="13"/>
      <c r="B882" s="13"/>
      <c r="C882" s="13"/>
    </row>
    <row r="883" spans="1:3">
      <c r="A883" s="13"/>
      <c r="B883" s="13"/>
      <c r="C883" s="13"/>
    </row>
    <row r="884" spans="1:3">
      <c r="A884" s="13"/>
      <c r="B884" s="13"/>
      <c r="C884" s="13"/>
    </row>
    <row r="885" spans="1:3">
      <c r="A885" s="13"/>
      <c r="B885" s="13"/>
      <c r="C885" s="13"/>
    </row>
    <row r="886" spans="1:3">
      <c r="A886" s="13"/>
      <c r="B886" s="13"/>
      <c r="C886" s="13"/>
    </row>
    <row r="887" spans="1:3">
      <c r="A887" s="13"/>
      <c r="B887" s="13"/>
      <c r="C887" s="13"/>
    </row>
    <row r="888" spans="1:3">
      <c r="A888" s="13"/>
      <c r="B888" s="13"/>
      <c r="C888" s="13"/>
    </row>
    <row r="889" spans="1:3">
      <c r="A889" s="13"/>
      <c r="B889" s="13"/>
      <c r="C889" s="13"/>
    </row>
    <row r="890" spans="1:3">
      <c r="A890" s="13"/>
      <c r="B890" s="13"/>
      <c r="C890" s="13"/>
    </row>
    <row r="891" spans="1:3">
      <c r="A891" s="13"/>
      <c r="B891" s="13"/>
      <c r="C891" s="13"/>
    </row>
    <row r="892" spans="1:3">
      <c r="A892" s="13"/>
      <c r="B892" s="13"/>
      <c r="C892" s="13"/>
    </row>
    <row r="893" spans="1:3">
      <c r="A893" s="13"/>
      <c r="B893" s="13"/>
      <c r="C893" s="13"/>
    </row>
    <row r="894" spans="1:3">
      <c r="A894" s="13"/>
      <c r="B894" s="13"/>
      <c r="C894" s="13"/>
    </row>
    <row r="895" spans="1:3">
      <c r="A895" s="13"/>
      <c r="B895" s="13"/>
      <c r="C895" s="13"/>
    </row>
    <row r="896" spans="1:3">
      <c r="A896" s="13"/>
      <c r="B896" s="13"/>
      <c r="C896" s="13"/>
    </row>
    <row r="897" spans="1:3">
      <c r="A897" s="13"/>
      <c r="B897" s="13"/>
      <c r="C897" s="13"/>
    </row>
    <row r="898" spans="1:3">
      <c r="A898" s="13"/>
      <c r="B898" s="13"/>
      <c r="C898" s="13"/>
    </row>
    <row r="899" spans="1:3">
      <c r="A899" s="13"/>
      <c r="B899" s="13"/>
      <c r="C899" s="13"/>
    </row>
    <row r="900" spans="1:3">
      <c r="A900" s="13"/>
      <c r="B900" s="13"/>
      <c r="C900" s="13"/>
    </row>
    <row r="901" spans="1:3">
      <c r="A901" s="13"/>
      <c r="B901" s="13"/>
      <c r="C901" s="13"/>
    </row>
    <row r="902" spans="1:3">
      <c r="A902" s="13"/>
      <c r="B902" s="13"/>
      <c r="C902" s="13"/>
    </row>
    <row r="903" spans="1:3">
      <c r="A903" s="13"/>
      <c r="B903" s="13"/>
      <c r="C903" s="13"/>
    </row>
    <row r="904" spans="1:3">
      <c r="A904" s="13"/>
      <c r="B904" s="13"/>
      <c r="C904" s="13"/>
    </row>
    <row r="905" spans="1:3">
      <c r="A905" s="13"/>
      <c r="B905" s="13"/>
      <c r="C905" s="13"/>
    </row>
    <row r="906" spans="1:3">
      <c r="A906" s="13"/>
      <c r="B906" s="13"/>
      <c r="C906" s="13"/>
    </row>
    <row r="907" spans="1:3">
      <c r="A907" s="13"/>
      <c r="B907" s="13"/>
      <c r="C907" s="13"/>
    </row>
    <row r="908" spans="1:3">
      <c r="A908" s="13"/>
      <c r="B908" s="13"/>
      <c r="C908" s="13"/>
    </row>
    <row r="909" spans="1:3">
      <c r="A909" s="13"/>
      <c r="B909" s="13"/>
      <c r="C909" s="13"/>
    </row>
    <row r="910" spans="1:3">
      <c r="A910" s="13"/>
      <c r="B910" s="13"/>
      <c r="C910" s="13"/>
    </row>
    <row r="911" spans="1:3">
      <c r="A911" s="13"/>
      <c r="B911" s="13"/>
      <c r="C911" s="13"/>
    </row>
    <row r="912" spans="1:3">
      <c r="A912" s="13"/>
      <c r="B912" s="13"/>
      <c r="C912" s="13"/>
    </row>
    <row r="913" spans="1:3">
      <c r="A913" s="13"/>
      <c r="B913" s="13"/>
      <c r="C913" s="13"/>
    </row>
    <row r="914" spans="1:3">
      <c r="A914" s="13"/>
      <c r="B914" s="13"/>
      <c r="C914" s="13"/>
    </row>
    <row r="915" spans="1:3">
      <c r="A915" s="13"/>
      <c r="B915" s="13"/>
      <c r="C915" s="13"/>
    </row>
    <row r="916" spans="1:3">
      <c r="A916" s="13"/>
      <c r="B916" s="13"/>
      <c r="C916" s="13"/>
    </row>
    <row r="917" spans="1:3">
      <c r="A917" s="13"/>
      <c r="B917" s="13"/>
      <c r="C917" s="13"/>
    </row>
    <row r="918" spans="1:3">
      <c r="A918" s="13"/>
      <c r="B918" s="13"/>
      <c r="C918" s="13"/>
    </row>
    <row r="919" spans="1:3">
      <c r="A919" s="13"/>
      <c r="B919" s="13"/>
      <c r="C919" s="13"/>
    </row>
    <row r="920" spans="1:3">
      <c r="A920" s="13"/>
      <c r="B920" s="13"/>
      <c r="C920" s="13"/>
    </row>
    <row r="921" spans="1:3">
      <c r="A921" s="13"/>
      <c r="B921" s="13"/>
      <c r="C921" s="13"/>
    </row>
    <row r="922" spans="1:3">
      <c r="A922" s="13"/>
      <c r="B922" s="13"/>
      <c r="C922" s="13"/>
    </row>
    <row r="923" spans="1:3">
      <c r="A923" s="13"/>
      <c r="B923" s="13"/>
      <c r="C923" s="13"/>
    </row>
    <row r="924" spans="1:3">
      <c r="A924" s="13"/>
      <c r="B924" s="13"/>
      <c r="C924" s="13"/>
    </row>
    <row r="925" spans="1:3">
      <c r="A925" s="13"/>
      <c r="B925" s="13"/>
      <c r="C925" s="13"/>
    </row>
    <row r="926" spans="1:3">
      <c r="A926" s="13"/>
      <c r="B926" s="13"/>
      <c r="C926" s="13"/>
    </row>
    <row r="927" spans="1:3">
      <c r="A927" s="13"/>
      <c r="B927" s="13"/>
      <c r="C927" s="13"/>
    </row>
    <row r="928" spans="1:3">
      <c r="A928" s="13"/>
      <c r="B928" s="13"/>
      <c r="C928" s="13"/>
    </row>
    <row r="929" spans="1:3">
      <c r="A929" s="13"/>
      <c r="B929" s="13"/>
      <c r="C929" s="13"/>
    </row>
    <row r="930" spans="1:3">
      <c r="A930" s="13"/>
      <c r="B930" s="13"/>
      <c r="C930" s="13"/>
    </row>
    <row r="931" spans="1:3">
      <c r="A931" s="13"/>
      <c r="B931" s="13"/>
      <c r="C931" s="13"/>
    </row>
    <row r="932" spans="1:3">
      <c r="A932" s="13"/>
      <c r="B932" s="13"/>
      <c r="C932" s="13"/>
    </row>
    <row r="933" spans="1:3">
      <c r="A933" s="13"/>
      <c r="B933" s="13"/>
      <c r="C933" s="13"/>
    </row>
    <row r="934" spans="1:3">
      <c r="A934" s="13"/>
      <c r="B934" s="13"/>
      <c r="C934" s="13"/>
    </row>
    <row r="935" spans="1:3">
      <c r="A935" s="13"/>
      <c r="B935" s="13"/>
      <c r="C935" s="13"/>
    </row>
    <row r="936" spans="1:3">
      <c r="A936" s="13"/>
      <c r="B936" s="13"/>
      <c r="C936" s="13"/>
    </row>
    <row r="937" spans="1:3">
      <c r="A937" s="13"/>
      <c r="B937" s="13"/>
      <c r="C937" s="13"/>
    </row>
    <row r="938" spans="1:3">
      <c r="A938" s="13"/>
      <c r="B938" s="13"/>
      <c r="C938" s="13"/>
    </row>
    <row r="939" spans="1:3">
      <c r="A939" s="13"/>
      <c r="B939" s="13"/>
      <c r="C939" s="13"/>
    </row>
    <row r="940" spans="1:3">
      <c r="A940" s="13"/>
      <c r="B940" s="13"/>
      <c r="C940" s="13"/>
    </row>
    <row r="941" spans="1:3">
      <c r="A941" s="13"/>
      <c r="B941" s="13"/>
      <c r="C941" s="13"/>
    </row>
    <row r="942" spans="1:3">
      <c r="A942" s="13"/>
      <c r="B942" s="13"/>
      <c r="C942" s="13"/>
    </row>
    <row r="943" spans="1:3">
      <c r="A943" s="13"/>
      <c r="B943" s="13"/>
      <c r="C943" s="13"/>
    </row>
    <row r="944" spans="1:3">
      <c r="A944" s="13"/>
      <c r="B944" s="13"/>
      <c r="C944" s="13"/>
    </row>
    <row r="945" spans="1:3">
      <c r="A945" s="13"/>
      <c r="B945" s="13"/>
      <c r="C945" s="13"/>
    </row>
    <row r="946" spans="1:3">
      <c r="A946" s="13"/>
      <c r="B946" s="13"/>
      <c r="C946" s="13"/>
    </row>
    <row r="947" spans="1:3">
      <c r="A947" s="13"/>
      <c r="B947" s="13"/>
      <c r="C947" s="13"/>
    </row>
    <row r="948" spans="1:3">
      <c r="A948" s="13"/>
      <c r="B948" s="13"/>
      <c r="C948" s="13"/>
    </row>
    <row r="949" spans="1:3">
      <c r="A949" s="13"/>
      <c r="B949" s="13"/>
      <c r="C949" s="13"/>
    </row>
    <row r="950" spans="1:3">
      <c r="A950" s="13"/>
      <c r="B950" s="13"/>
      <c r="C950" s="13"/>
    </row>
    <row r="951" spans="1:3">
      <c r="A951" s="13"/>
      <c r="B951" s="13"/>
      <c r="C951" s="13"/>
    </row>
    <row r="952" spans="1:3">
      <c r="A952" s="13"/>
      <c r="B952" s="13"/>
      <c r="C952" s="13"/>
    </row>
    <row r="953" spans="1:3">
      <c r="A953" s="13"/>
      <c r="B953" s="13"/>
      <c r="C953" s="13"/>
    </row>
    <row r="954" spans="1:3">
      <c r="A954" s="13"/>
      <c r="B954" s="13"/>
      <c r="C954" s="13"/>
    </row>
    <row r="955" spans="1:3">
      <c r="A955" s="13"/>
      <c r="B955" s="13"/>
      <c r="C955" s="13"/>
    </row>
    <row r="956" spans="1:3">
      <c r="A956" s="13"/>
      <c r="B956" s="13"/>
      <c r="C956" s="13"/>
    </row>
    <row r="957" spans="1:3">
      <c r="A957" s="13"/>
      <c r="B957" s="13"/>
      <c r="C957" s="13"/>
    </row>
    <row r="958" spans="1:3">
      <c r="A958" s="13"/>
      <c r="B958" s="13"/>
      <c r="C958" s="13"/>
    </row>
    <row r="959" spans="1:3">
      <c r="A959" s="13"/>
      <c r="B959" s="13"/>
      <c r="C959" s="13"/>
    </row>
    <row r="960" spans="1:3">
      <c r="A960" s="13"/>
      <c r="B960" s="13"/>
      <c r="C960" s="13"/>
    </row>
    <row r="961" spans="1:3">
      <c r="A961" s="13"/>
      <c r="B961" s="13"/>
      <c r="C961" s="13"/>
    </row>
    <row r="962" spans="1:3">
      <c r="A962" s="13"/>
      <c r="B962" s="13"/>
      <c r="C962" s="13"/>
    </row>
    <row r="963" spans="1:3">
      <c r="A963" s="13"/>
      <c r="B963" s="13"/>
      <c r="C963" s="13"/>
    </row>
    <row r="964" spans="1:3">
      <c r="A964" s="13"/>
      <c r="B964" s="13"/>
      <c r="C964" s="13"/>
    </row>
    <row r="965" spans="1:3">
      <c r="A965" s="13"/>
      <c r="B965" s="13"/>
      <c r="C965" s="13"/>
    </row>
    <row r="966" spans="1:3">
      <c r="A966" s="13"/>
      <c r="B966" s="13"/>
      <c r="C966" s="13"/>
    </row>
    <row r="967" spans="1:3">
      <c r="A967" s="13"/>
      <c r="B967" s="13"/>
      <c r="C967" s="13"/>
    </row>
    <row r="968" spans="1:3">
      <c r="A968" s="13"/>
      <c r="B968" s="13"/>
      <c r="C968" s="13"/>
    </row>
    <row r="969" spans="1:3">
      <c r="A969" s="13"/>
      <c r="B969" s="13"/>
      <c r="C969" s="13"/>
    </row>
    <row r="970" spans="1:3">
      <c r="A970" s="13"/>
      <c r="B970" s="13"/>
      <c r="C970" s="13"/>
    </row>
    <row r="971" spans="1:3">
      <c r="A971" s="13"/>
      <c r="B971" s="13"/>
      <c r="C971" s="13"/>
    </row>
    <row r="972" spans="1:3">
      <c r="A972" s="13"/>
      <c r="B972" s="13"/>
      <c r="C972" s="13"/>
    </row>
    <row r="973" spans="1:3">
      <c r="A973" s="13"/>
      <c r="B973" s="13"/>
      <c r="C973" s="13"/>
    </row>
    <row r="974" spans="1:3">
      <c r="A974" s="13"/>
      <c r="B974" s="13"/>
      <c r="C974" s="13"/>
    </row>
    <row r="975" spans="1:3">
      <c r="A975" s="13"/>
      <c r="B975" s="13"/>
      <c r="C975" s="13"/>
    </row>
    <row r="976" spans="1:3">
      <c r="A976" s="13"/>
      <c r="B976" s="13"/>
      <c r="C976" s="13"/>
    </row>
    <row r="977" spans="1:3">
      <c r="A977" s="13"/>
      <c r="B977" s="13"/>
      <c r="C977" s="13"/>
    </row>
    <row r="978" spans="1:3">
      <c r="A978" s="13"/>
      <c r="B978" s="13"/>
      <c r="C978" s="13"/>
    </row>
    <row r="979" spans="1:3">
      <c r="A979" s="13"/>
      <c r="B979" s="13"/>
      <c r="C979" s="13"/>
    </row>
    <row r="980" spans="1:3">
      <c r="A980" s="13"/>
      <c r="B980" s="13"/>
      <c r="C980" s="13"/>
    </row>
    <row r="981" spans="1:3">
      <c r="A981" s="13"/>
      <c r="B981" s="13"/>
      <c r="C981" s="13"/>
    </row>
    <row r="982" spans="1:3">
      <c r="A982" s="13"/>
      <c r="B982" s="13"/>
      <c r="C982" s="13"/>
    </row>
    <row r="983" spans="1:3">
      <c r="A983" s="13"/>
      <c r="B983" s="13"/>
      <c r="C983" s="13"/>
    </row>
    <row r="984" spans="1:3">
      <c r="A984" s="13"/>
      <c r="B984" s="13"/>
      <c r="C984" s="13"/>
    </row>
    <row r="985" spans="1:3">
      <c r="A985" s="13"/>
      <c r="B985" s="13"/>
      <c r="C985" s="13"/>
    </row>
    <row r="986" spans="1:3">
      <c r="A986" s="13"/>
      <c r="B986" s="13"/>
      <c r="C986" s="13"/>
    </row>
    <row r="987" spans="1:3">
      <c r="A987" s="13"/>
      <c r="B987" s="13"/>
      <c r="C987" s="13"/>
    </row>
    <row r="988" spans="1:3">
      <c r="A988" s="13"/>
      <c r="B988" s="13"/>
      <c r="C988" s="13"/>
    </row>
    <row r="989" spans="1:3">
      <c r="A989" s="13"/>
      <c r="B989" s="13"/>
      <c r="C989" s="13"/>
    </row>
    <row r="990" spans="1:3">
      <c r="A990" s="13"/>
      <c r="B990" s="13"/>
      <c r="C990" s="13"/>
    </row>
    <row r="991" spans="1:3">
      <c r="A991" s="13"/>
      <c r="B991" s="13"/>
      <c r="C991" s="13"/>
    </row>
    <row r="992" spans="1:3">
      <c r="A992" s="13"/>
      <c r="B992" s="13"/>
      <c r="C992" s="13"/>
    </row>
    <row r="993" spans="1:3">
      <c r="A993" s="13"/>
      <c r="B993" s="13"/>
      <c r="C993" s="13"/>
    </row>
    <row r="994" spans="1:3">
      <c r="A994" s="13"/>
      <c r="B994" s="13"/>
      <c r="C994" s="13"/>
    </row>
    <row r="995" spans="1:3">
      <c r="A995" s="13"/>
      <c r="B995" s="13"/>
      <c r="C995" s="13"/>
    </row>
    <row r="996" spans="1:3">
      <c r="A996" s="13"/>
      <c r="B996" s="13"/>
      <c r="C996" s="13"/>
    </row>
    <row r="997" spans="1:3">
      <c r="A997" s="13"/>
      <c r="B997" s="13"/>
      <c r="C997" s="13"/>
    </row>
    <row r="998" spans="1:3">
      <c r="A998" s="13"/>
      <c r="B998" s="13"/>
      <c r="C998" s="13"/>
    </row>
    <row r="999" spans="1:3">
      <c r="A999" s="13"/>
      <c r="B999" s="13"/>
      <c r="C999" s="13"/>
    </row>
    <row r="1000" spans="1:3">
      <c r="A1000" s="13"/>
      <c r="B1000" s="13"/>
      <c r="C1000" s="13"/>
    </row>
    <row r="1001" spans="1:3">
      <c r="A1001" s="13"/>
      <c r="B1001" s="13"/>
      <c r="C1001" s="13"/>
    </row>
    <row r="1002" spans="1:3">
      <c r="A1002" s="13"/>
      <c r="B1002" s="13"/>
      <c r="C1002" s="13"/>
    </row>
    <row r="1003" spans="1:3">
      <c r="A1003" s="13"/>
      <c r="B1003" s="13"/>
      <c r="C1003" s="13"/>
    </row>
    <row r="1004" spans="1:3">
      <c r="A1004" s="13"/>
      <c r="B1004" s="13"/>
      <c r="C1004" s="13"/>
    </row>
    <row r="1005" spans="1:3">
      <c r="A1005" s="13"/>
      <c r="B1005" s="13"/>
      <c r="C1005" s="13"/>
    </row>
    <row r="1006" spans="1:3">
      <c r="A1006" s="13"/>
      <c r="B1006" s="13"/>
      <c r="C1006" s="13"/>
    </row>
    <row r="1007" spans="1:3">
      <c r="A1007" s="13"/>
      <c r="B1007" s="13"/>
      <c r="C1007" s="13"/>
    </row>
    <row r="1008" spans="1:3">
      <c r="A1008" s="13"/>
      <c r="B1008" s="13"/>
      <c r="C1008" s="13"/>
    </row>
    <row r="1009" spans="1:3">
      <c r="A1009" s="13"/>
      <c r="B1009" s="13"/>
      <c r="C1009" s="13"/>
    </row>
    <row r="1010" spans="1:3">
      <c r="A1010" s="13"/>
      <c r="B1010" s="13"/>
      <c r="C1010" s="13"/>
    </row>
    <row r="1011" spans="1:3">
      <c r="A1011" s="13"/>
      <c r="B1011" s="13"/>
      <c r="C1011" s="13"/>
    </row>
    <row r="1012" spans="1:3">
      <c r="A1012" s="13"/>
      <c r="B1012" s="13"/>
      <c r="C1012" s="13"/>
    </row>
    <row r="1013" spans="1:3">
      <c r="A1013" s="13"/>
      <c r="B1013" s="13"/>
      <c r="C1013" s="13"/>
    </row>
    <row r="1014" spans="1:3">
      <c r="A1014" s="13"/>
      <c r="B1014" s="13"/>
      <c r="C1014" s="13"/>
    </row>
    <row r="1015" spans="1:3">
      <c r="A1015" s="13"/>
      <c r="B1015" s="13"/>
      <c r="C1015" s="13"/>
    </row>
    <row r="1016" spans="1:3">
      <c r="A1016" s="13"/>
      <c r="B1016" s="13"/>
      <c r="C1016" s="13"/>
    </row>
    <row r="1017" spans="1:3">
      <c r="A1017" s="13"/>
      <c r="B1017" s="13"/>
      <c r="C1017" s="13"/>
    </row>
    <row r="1018" spans="1:3">
      <c r="A1018" s="13"/>
      <c r="B1018" s="13"/>
      <c r="C1018" s="13"/>
    </row>
    <row r="1019" spans="1:3">
      <c r="A1019" s="13"/>
      <c r="B1019" s="13"/>
      <c r="C1019" s="13"/>
    </row>
    <row r="1020" spans="1:3">
      <c r="A1020" s="13"/>
      <c r="B1020" s="13"/>
      <c r="C1020" s="13"/>
    </row>
    <row r="1021" spans="1:3">
      <c r="A1021" s="13"/>
      <c r="B1021" s="13"/>
      <c r="C1021" s="13"/>
    </row>
    <row r="1022" spans="1:3">
      <c r="A1022" s="13"/>
      <c r="B1022" s="13"/>
      <c r="C1022" s="13"/>
    </row>
    <row r="1023" spans="1:3">
      <c r="A1023" s="13"/>
      <c r="B1023" s="13"/>
      <c r="C1023" s="13"/>
    </row>
    <row r="1024" spans="1:3">
      <c r="A1024" s="13"/>
      <c r="B1024" s="13"/>
      <c r="C1024" s="13"/>
    </row>
    <row r="1025" spans="1:3">
      <c r="A1025" s="13"/>
      <c r="B1025" s="13"/>
      <c r="C1025" s="13"/>
    </row>
    <row r="1026" spans="1:3">
      <c r="A1026" s="13"/>
      <c r="B1026" s="13"/>
      <c r="C1026" s="13"/>
    </row>
    <row r="1027" spans="1:3">
      <c r="A1027" s="13"/>
      <c r="B1027" s="13"/>
      <c r="C1027" s="13"/>
    </row>
    <row r="1028" spans="1:3">
      <c r="A1028" s="13"/>
      <c r="B1028" s="13"/>
      <c r="C1028" s="13"/>
    </row>
    <row r="1029" spans="1:3">
      <c r="A1029" s="13"/>
      <c r="B1029" s="13"/>
      <c r="C1029" s="13"/>
    </row>
    <row r="1030" spans="1:3">
      <c r="A1030" s="13"/>
      <c r="B1030" s="13"/>
      <c r="C1030" s="13"/>
    </row>
    <row r="1031" spans="1:3">
      <c r="A1031" s="13"/>
      <c r="B1031" s="13"/>
      <c r="C1031" s="13"/>
    </row>
    <row r="1032" spans="1:3">
      <c r="A1032" s="13"/>
      <c r="B1032" s="13"/>
      <c r="C1032" s="13"/>
    </row>
    <row r="1033" spans="1:3">
      <c r="A1033" s="13"/>
      <c r="B1033" s="13"/>
      <c r="C1033" s="13"/>
    </row>
    <row r="1034" spans="1:3">
      <c r="A1034" s="13"/>
      <c r="B1034" s="13"/>
      <c r="C1034" s="13"/>
    </row>
    <row r="1035" spans="1:3">
      <c r="A1035" s="13"/>
      <c r="B1035" s="13"/>
      <c r="C1035" s="13"/>
    </row>
    <row r="1036" spans="1:3">
      <c r="A1036" s="13"/>
      <c r="B1036" s="13"/>
      <c r="C1036" s="13"/>
    </row>
    <row r="1037" spans="1:3">
      <c r="A1037" s="13"/>
      <c r="B1037" s="13"/>
      <c r="C1037" s="13"/>
    </row>
    <row r="1038" spans="1:3">
      <c r="A1038" s="13"/>
      <c r="B1038" s="13"/>
      <c r="C1038" s="13"/>
    </row>
    <row r="1039" spans="1:3">
      <c r="A1039" s="13"/>
      <c r="B1039" s="13"/>
      <c r="C1039" s="13"/>
    </row>
    <row r="1040" spans="1:3">
      <c r="A1040" s="13"/>
      <c r="B1040" s="13"/>
      <c r="C1040" s="13"/>
    </row>
    <row r="1041" spans="1:3">
      <c r="A1041" s="13"/>
      <c r="B1041" s="13"/>
      <c r="C1041" s="13"/>
    </row>
    <row r="1042" spans="1:3">
      <c r="A1042" s="13"/>
      <c r="B1042" s="13"/>
      <c r="C1042" s="13"/>
    </row>
    <row r="1043" spans="1:3">
      <c r="A1043" s="13"/>
      <c r="B1043" s="13"/>
      <c r="C1043" s="13"/>
    </row>
    <row r="1044" spans="1:3">
      <c r="A1044" s="13"/>
      <c r="B1044" s="13"/>
      <c r="C1044" s="13"/>
    </row>
    <row r="1045" spans="1:3">
      <c r="A1045" s="13"/>
      <c r="B1045" s="13"/>
      <c r="C1045" s="13"/>
    </row>
    <row r="1046" spans="1:3">
      <c r="A1046" s="13"/>
      <c r="B1046" s="13"/>
      <c r="C1046" s="13"/>
    </row>
    <row r="1047" spans="1:3">
      <c r="A1047" s="13"/>
      <c r="B1047" s="13"/>
      <c r="C1047" s="13"/>
    </row>
    <row r="1048" spans="1:3">
      <c r="A1048" s="13"/>
      <c r="B1048" s="13"/>
      <c r="C1048" s="13"/>
    </row>
    <row r="1049" spans="1:3">
      <c r="A1049" s="13"/>
      <c r="B1049" s="13"/>
      <c r="C1049" s="13"/>
    </row>
    <row r="1050" spans="1:3">
      <c r="A1050" s="13"/>
      <c r="B1050" s="13"/>
      <c r="C1050" s="13"/>
    </row>
    <row r="1051" spans="1:3">
      <c r="A1051" s="13"/>
      <c r="B1051" s="13"/>
      <c r="C1051" s="13"/>
    </row>
    <row r="1052" spans="1:3">
      <c r="A1052" s="13"/>
      <c r="B1052" s="13"/>
      <c r="C1052" s="13"/>
    </row>
    <row r="1053" spans="1:3">
      <c r="A1053" s="13"/>
      <c r="B1053" s="13"/>
      <c r="C1053" s="13"/>
    </row>
    <row r="1054" spans="1:3">
      <c r="A1054" s="13"/>
      <c r="B1054" s="13"/>
      <c r="C1054" s="13"/>
    </row>
    <row r="1055" spans="1:3">
      <c r="A1055" s="13"/>
      <c r="B1055" s="13"/>
      <c r="C1055" s="13"/>
    </row>
    <row r="1056" spans="1:3">
      <c r="A1056" s="13"/>
      <c r="B1056" s="13"/>
      <c r="C1056" s="13"/>
    </row>
    <row r="1057" spans="1:3">
      <c r="A1057" s="13"/>
      <c r="B1057" s="13"/>
      <c r="C1057" s="13"/>
    </row>
    <row r="1058" spans="1:3">
      <c r="A1058" s="13"/>
      <c r="B1058" s="13"/>
      <c r="C1058" s="13"/>
    </row>
    <row r="1059" spans="1:3">
      <c r="A1059" s="13"/>
      <c r="B1059" s="13"/>
      <c r="C1059" s="13"/>
    </row>
    <row r="1060" spans="1:3">
      <c r="A1060" s="13"/>
      <c r="B1060" s="13"/>
      <c r="C1060" s="13"/>
    </row>
    <row r="1061" spans="1:3">
      <c r="A1061" s="13"/>
      <c r="B1061" s="13"/>
      <c r="C1061" s="13"/>
    </row>
    <row r="1062" spans="1:3">
      <c r="A1062" s="13"/>
      <c r="B1062" s="13"/>
      <c r="C1062" s="13"/>
    </row>
    <row r="1063" spans="1:3">
      <c r="A1063" s="13"/>
      <c r="B1063" s="13"/>
      <c r="C1063" s="13"/>
    </row>
    <row r="1064" spans="1:3">
      <c r="A1064" s="13"/>
      <c r="B1064" s="13"/>
      <c r="C1064" s="13"/>
    </row>
    <row r="1065" spans="1:3">
      <c r="A1065" s="13"/>
      <c r="B1065" s="13"/>
      <c r="C1065" s="13"/>
    </row>
    <row r="1066" spans="1:3">
      <c r="A1066" s="13"/>
      <c r="B1066" s="13"/>
      <c r="C1066" s="13"/>
    </row>
    <row r="1067" spans="1:3">
      <c r="A1067" s="13"/>
      <c r="B1067" s="13"/>
      <c r="C1067" s="13"/>
    </row>
    <row r="1068" spans="1:3">
      <c r="A1068" s="13"/>
      <c r="B1068" s="13"/>
      <c r="C1068" s="13"/>
    </row>
    <row r="1069" spans="1:3">
      <c r="A1069" s="13"/>
      <c r="B1069" s="13"/>
      <c r="C1069" s="13"/>
    </row>
    <row r="1070" spans="1:3">
      <c r="A1070" s="13"/>
      <c r="B1070" s="13"/>
      <c r="C1070" s="13"/>
    </row>
    <row r="1071" spans="1:3">
      <c r="A1071" s="13"/>
      <c r="B1071" s="13"/>
      <c r="C1071" s="13"/>
    </row>
    <row r="1072" spans="1:3">
      <c r="A1072" s="13"/>
      <c r="B1072" s="13"/>
      <c r="C1072" s="13"/>
    </row>
    <row r="1073" spans="1:3">
      <c r="A1073" s="13"/>
      <c r="B1073" s="13"/>
      <c r="C1073" s="13"/>
    </row>
    <row r="1074" spans="1:3">
      <c r="A1074" s="13"/>
      <c r="B1074" s="13"/>
      <c r="C1074" s="13"/>
    </row>
    <row r="1075" spans="1:3">
      <c r="A1075" s="13"/>
      <c r="B1075" s="13"/>
      <c r="C1075" s="13"/>
    </row>
    <row r="1076" spans="1:3">
      <c r="A1076" s="13"/>
      <c r="B1076" s="13"/>
      <c r="C1076" s="13"/>
    </row>
    <row r="1077" spans="1:3">
      <c r="A1077" s="13"/>
      <c r="B1077" s="13"/>
      <c r="C1077" s="13"/>
    </row>
    <row r="1078" spans="1:3">
      <c r="A1078" s="13"/>
      <c r="B1078" s="13"/>
      <c r="C1078" s="13"/>
    </row>
    <row r="1079" spans="1:3">
      <c r="A1079" s="13"/>
      <c r="B1079" s="13"/>
      <c r="C1079" s="13"/>
    </row>
    <row r="1080" spans="1:3">
      <c r="A1080" s="13"/>
      <c r="B1080" s="13"/>
      <c r="C1080" s="13"/>
    </row>
    <row r="1081" spans="1:3">
      <c r="A1081" s="13"/>
      <c r="B1081" s="13"/>
      <c r="C1081" s="13"/>
    </row>
    <row r="1082" spans="1:3">
      <c r="A1082" s="13"/>
      <c r="B1082" s="13"/>
      <c r="C1082" s="13"/>
    </row>
    <row r="1083" spans="1:3">
      <c r="A1083" s="13"/>
      <c r="B1083" s="13"/>
      <c r="C1083" s="13"/>
    </row>
    <row r="1084" spans="1:3">
      <c r="A1084" s="13"/>
      <c r="B1084" s="13"/>
      <c r="C1084" s="13"/>
    </row>
    <row r="1085" spans="1:3">
      <c r="A1085" s="13"/>
      <c r="B1085" s="13"/>
      <c r="C1085" s="13"/>
    </row>
    <row r="1086" spans="1:3">
      <c r="A1086" s="13"/>
      <c r="B1086" s="13"/>
      <c r="C1086" s="13"/>
    </row>
    <row r="1087" spans="1:3">
      <c r="A1087" s="13"/>
      <c r="B1087" s="13"/>
      <c r="C1087" s="13"/>
    </row>
    <row r="1088" spans="1:3">
      <c r="A1088" s="13"/>
      <c r="B1088" s="13"/>
      <c r="C1088" s="13"/>
    </row>
    <row r="1089" spans="1:3">
      <c r="A1089" s="13"/>
      <c r="B1089" s="13"/>
      <c r="C1089" s="13"/>
    </row>
    <row r="1090" spans="1:3">
      <c r="A1090" s="13"/>
      <c r="B1090" s="13"/>
      <c r="C1090" s="13"/>
    </row>
    <row r="1091" spans="1:3">
      <c r="A1091" s="13"/>
      <c r="B1091" s="13"/>
      <c r="C1091" s="13"/>
    </row>
    <row r="1092" spans="1:3">
      <c r="A1092" s="13"/>
      <c r="B1092" s="13"/>
      <c r="C1092" s="13"/>
    </row>
    <row r="1093" spans="1:3">
      <c r="A1093" s="13"/>
      <c r="B1093" s="13"/>
      <c r="C1093" s="13"/>
    </row>
    <row r="1094" spans="1:3">
      <c r="A1094" s="13"/>
      <c r="B1094" s="13"/>
      <c r="C1094" s="13"/>
    </row>
    <row r="1095" spans="1:3">
      <c r="A1095" s="13"/>
      <c r="B1095" s="13"/>
      <c r="C1095" s="13"/>
    </row>
    <row r="1096" spans="1:3">
      <c r="A1096" s="13"/>
      <c r="B1096" s="13"/>
      <c r="C1096" s="13"/>
    </row>
    <row r="1097" spans="1:3">
      <c r="A1097" s="13"/>
      <c r="B1097" s="13"/>
      <c r="C1097" s="13"/>
    </row>
    <row r="1098" spans="1:3">
      <c r="A1098" s="13"/>
      <c r="B1098" s="13"/>
      <c r="C1098" s="13"/>
    </row>
    <row r="1099" spans="1:3">
      <c r="A1099" s="13"/>
      <c r="B1099" s="13"/>
      <c r="C1099" s="13"/>
    </row>
  </sheetData>
  <sheetProtection password="C7DC" sheet="1" objects="1" scenarios="1" formatCells="0"/>
  <customSheetViews>
    <customSheetView guid="{BDAB181F-01EB-4436-B964-476139DF42C7}" scale="90" hiddenRows="1" showRuler="0">
      <pane xSplit="3" topLeftCell="D1" activePane="topRight" state="frozen"/>
      <selection pane="topRight" activeCell="D32" sqref="D32"/>
      <pageMargins left="0.76" right="0.56000000000000005" top="0.36" bottom="0.41" header="0.2" footer="0.43"/>
      <pageSetup paperSize="9" orientation="landscape" horizontalDpi="0" verticalDpi="0" r:id="rId1"/>
      <headerFooter alignWithMargins="0"/>
    </customSheetView>
  </customSheetViews>
  <mergeCells count="27">
    <mergeCell ref="A4:B4"/>
    <mergeCell ref="A5:B5"/>
    <mergeCell ref="A7:B7"/>
    <mergeCell ref="A6:B6"/>
    <mergeCell ref="A27:B27"/>
    <mergeCell ref="I63:J63"/>
    <mergeCell ref="G4:H4"/>
    <mergeCell ref="G5:G13"/>
    <mergeCell ref="G14:G22"/>
    <mergeCell ref="G23:H23"/>
    <mergeCell ref="G53:H53"/>
    <mergeCell ref="G54:H54"/>
    <mergeCell ref="F49:H49"/>
    <mergeCell ref="G50:H50"/>
    <mergeCell ref="G51:H51"/>
    <mergeCell ref="G61:H61"/>
    <mergeCell ref="F55:H55"/>
    <mergeCell ref="G62:H62"/>
    <mergeCell ref="A18:A26"/>
    <mergeCell ref="A8:A17"/>
    <mergeCell ref="D49:E49"/>
    <mergeCell ref="B58:C58"/>
    <mergeCell ref="I58:J58"/>
    <mergeCell ref="G52:H52"/>
    <mergeCell ref="D58:G58"/>
    <mergeCell ref="G59:H59"/>
    <mergeCell ref="G60:H60"/>
  </mergeCells>
  <phoneticPr fontId="3"/>
  <pageMargins left="0.76" right="0.56000000000000005" top="0.24" bottom="0.24" header="0.2" footer="0.27"/>
  <pageSetup paperSize="9" orientation="landscape" verticalDpi="360" r:id="rId2"/>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enableFormatConditionsCalculation="0">
    <tabColor indexed="46"/>
  </sheetPr>
  <dimension ref="A1:V40"/>
  <sheetViews>
    <sheetView workbookViewId="0">
      <pane ySplit="4" topLeftCell="A5" activePane="bottomLeft" state="frozen"/>
      <selection pane="bottomLeft" activeCell="F5" sqref="F5"/>
    </sheetView>
  </sheetViews>
  <sheetFormatPr defaultRowHeight="13.5"/>
  <cols>
    <col min="1" max="1" width="3.75" style="27" customWidth="1"/>
    <col min="2" max="2" width="3.875" style="324" customWidth="1"/>
    <col min="3" max="3" width="4.125" style="163" customWidth="1"/>
    <col min="4" max="4" width="3.125" style="27" hidden="1" customWidth="1"/>
    <col min="5" max="5" width="3.375" style="27" customWidth="1"/>
    <col min="6" max="9" width="7.625" style="27" customWidth="1"/>
    <col min="10" max="13" width="7.625" style="27" hidden="1" customWidth="1"/>
    <col min="14" max="15" width="8.125" style="27" customWidth="1"/>
    <col min="16" max="16" width="8.625" style="27" customWidth="1"/>
    <col min="17" max="17" width="8.625" style="27" hidden="1" customWidth="1"/>
    <col min="18" max="18" width="8.625" style="27" customWidth="1"/>
    <col min="19" max="19" width="8.625" style="27" hidden="1" customWidth="1"/>
    <col min="20" max="20" width="9.75" style="27" customWidth="1"/>
    <col min="21" max="21" width="10.125" style="27" customWidth="1"/>
    <col min="22" max="16384" width="9" style="27"/>
  </cols>
  <sheetData>
    <row r="1" spans="1:22" ht="12.75" customHeight="1" thickTop="1">
      <c r="B1" s="720" t="str">
        <f>+集計元帳!D4</f>
        <v>a</v>
      </c>
      <c r="C1" s="721"/>
      <c r="D1" s="721"/>
      <c r="E1" s="721"/>
      <c r="F1" s="722"/>
      <c r="G1" s="88"/>
      <c r="H1" s="89"/>
      <c r="I1" s="89"/>
      <c r="J1" s="89"/>
      <c r="K1" s="89"/>
      <c r="L1" s="89"/>
      <c r="M1" s="89"/>
      <c r="N1" s="90"/>
      <c r="O1" s="90"/>
    </row>
    <row r="2" spans="1:22" ht="14.25" customHeight="1" thickBot="1">
      <c r="A2" s="91" t="s">
        <v>44</v>
      </c>
      <c r="B2" s="723"/>
      <c r="C2" s="724"/>
      <c r="D2" s="724"/>
      <c r="E2" s="724"/>
      <c r="F2" s="725"/>
      <c r="I2" s="726" t="s">
        <v>19</v>
      </c>
      <c r="J2" s="727"/>
      <c r="K2" s="727"/>
      <c r="L2" s="727"/>
      <c r="M2" s="727"/>
      <c r="N2" s="728"/>
      <c r="O2" s="320">
        <f>+☆Start!W11</f>
        <v>700</v>
      </c>
      <c r="V2" s="114" t="s">
        <v>64</v>
      </c>
    </row>
    <row r="3" spans="1:22" ht="15" customHeight="1" thickTop="1" thickBot="1">
      <c r="A3" s="719">
        <f>+集計元帳!B2</f>
        <v>2010</v>
      </c>
      <c r="B3" s="719"/>
      <c r="C3" s="164" t="s">
        <v>18</v>
      </c>
      <c r="D3" s="94"/>
      <c r="E3" s="94"/>
      <c r="F3" s="94"/>
      <c r="I3" s="729" t="s">
        <v>46</v>
      </c>
      <c r="J3" s="730"/>
      <c r="K3" s="730"/>
      <c r="L3" s="730"/>
      <c r="M3" s="730"/>
      <c r="N3" s="731"/>
      <c r="O3" s="320">
        <f>+☆Start!X11</f>
        <v>900</v>
      </c>
      <c r="P3" s="92"/>
      <c r="Q3" s="546"/>
      <c r="R3" s="93" t="s">
        <v>42</v>
      </c>
      <c r="S3" s="93"/>
      <c r="T3" s="135">
        <f>+☆Start!AC6</f>
        <v>0.70833333333333304</v>
      </c>
      <c r="U3" s="236" t="s">
        <v>105</v>
      </c>
    </row>
    <row r="4" spans="1:22" s="102" customFormat="1">
      <c r="A4" s="95" t="s">
        <v>12</v>
      </c>
      <c r="B4" s="322" t="s">
        <v>13</v>
      </c>
      <c r="C4" s="96" t="s">
        <v>14</v>
      </c>
      <c r="D4" s="97" t="s">
        <v>63</v>
      </c>
      <c r="E4" s="128"/>
      <c r="F4" s="117" t="s">
        <v>15</v>
      </c>
      <c r="G4" s="98" t="s">
        <v>49</v>
      </c>
      <c r="H4" s="99" t="s">
        <v>16</v>
      </c>
      <c r="I4" s="100" t="s">
        <v>50</v>
      </c>
      <c r="J4" s="382"/>
      <c r="K4" s="382"/>
      <c r="L4" s="382"/>
      <c r="M4" s="382"/>
      <c r="N4" s="244" t="s">
        <v>17</v>
      </c>
      <c r="O4" s="245" t="s">
        <v>43</v>
      </c>
      <c r="P4" s="241" t="s">
        <v>19</v>
      </c>
      <c r="Q4" s="241"/>
      <c r="R4" s="315" t="s">
        <v>123</v>
      </c>
      <c r="S4" s="315"/>
      <c r="T4" s="101" t="s">
        <v>11</v>
      </c>
      <c r="U4" s="237" t="s">
        <v>106</v>
      </c>
    </row>
    <row r="5" spans="1:22">
      <c r="A5" s="311">
        <f>+☆Start!B7</f>
        <v>12</v>
      </c>
      <c r="B5" s="311">
        <f>+☆Start!C7</f>
        <v>26</v>
      </c>
      <c r="C5" s="165" t="str">
        <f>+☆Start!D7</f>
        <v>土</v>
      </c>
      <c r="D5" s="170">
        <f>+☆Start!E7</f>
        <v>0</v>
      </c>
      <c r="E5" s="129"/>
      <c r="F5" s="384"/>
      <c r="G5" s="384"/>
      <c r="H5" s="385"/>
      <c r="I5" s="386"/>
      <c r="J5" s="135">
        <f>INT(F5)/24+(F5-INT(F5))*100/60/24</f>
        <v>0</v>
      </c>
      <c r="K5" s="135">
        <f>INT(G5)/24+(G5-INT(G5))*100/60/24</f>
        <v>0</v>
      </c>
      <c r="L5" s="387">
        <f>INT(H5)/24+(H5-INT(H5))*100/60/24</f>
        <v>0</v>
      </c>
      <c r="M5" s="388">
        <f>INT(I5)/24+(I5-INT(I5))*100/60/24</f>
        <v>0</v>
      </c>
      <c r="N5" s="389">
        <f>IF(IF(ISBLANK(J5),0,IF(J5&gt;$T$3,0,$T$3-J5)-K5)-IF($T$3-L5&gt;=0,$T$3-L5,0)&gt;0,IF(ISBLANK(J5),0,IF(J5&gt;$T$3,0,$T$3-J5)-K5)-IF($T$3-L5&gt;=0,$T$3-L5,0),0)</f>
        <v>0</v>
      </c>
      <c r="O5" s="71">
        <f>IF((L5-$T$3)&lt;=0,0,L5-J5-K5-N5-M5)</f>
        <v>0</v>
      </c>
      <c r="P5" s="242">
        <f>N5*($O$2*24)</f>
        <v>0</v>
      </c>
      <c r="Q5" s="547">
        <f>IF(P5&gt;0,N5,0)</f>
        <v>0</v>
      </c>
      <c r="R5" s="109">
        <f>O5*($O$3*24)</f>
        <v>0</v>
      </c>
      <c r="S5" s="547">
        <f>IF(R5&gt;0,O5,0)</f>
        <v>0</v>
      </c>
      <c r="T5" s="110">
        <f>+P5+R5</f>
        <v>0</v>
      </c>
      <c r="U5" s="103"/>
    </row>
    <row r="6" spans="1:22">
      <c r="A6" s="311">
        <f>+☆Start!B8</f>
        <v>12</v>
      </c>
      <c r="B6" s="311">
        <f>+☆Start!C8</f>
        <v>27</v>
      </c>
      <c r="C6" s="165" t="str">
        <f>+☆Start!D8</f>
        <v>日</v>
      </c>
      <c r="D6" s="170">
        <f>+☆Start!E8</f>
        <v>0</v>
      </c>
      <c r="E6" s="129"/>
      <c r="F6" s="384"/>
      <c r="G6" s="384"/>
      <c r="H6" s="385"/>
      <c r="I6" s="386"/>
      <c r="J6" s="135">
        <f t="shared" ref="J6:J35" si="0">INT(F6)/24+(F6-INT(F6))*100/60/24</f>
        <v>0</v>
      </c>
      <c r="K6" s="135">
        <f t="shared" ref="K6:K35" si="1">INT(G6)/24+(G6-INT(G6))*100/60/24</f>
        <v>0</v>
      </c>
      <c r="L6" s="387">
        <f t="shared" ref="L6:L35" si="2">INT(H6)/24+(H6-INT(H6))*100/60/24</f>
        <v>0</v>
      </c>
      <c r="M6" s="388">
        <f t="shared" ref="M6:M35" si="3">INT(I6)/24+(I6-INT(I6))*100/60/24</f>
        <v>0</v>
      </c>
      <c r="N6" s="389">
        <f t="shared" ref="N6:N35" si="4">IF(IF(ISBLANK(J6),0,IF(J6&gt;$T$3,0,$T$3-J6)-K6)-IF($T$3-L6&gt;=0,$T$3-L6,0)&gt;0,IF(ISBLANK(J6),0,IF(J6&gt;$T$3,0,$T$3-J6)-K6)-IF($T$3-L6&gt;=0,$T$3-L6,0),0)</f>
        <v>0</v>
      </c>
      <c r="O6" s="71">
        <f t="shared" ref="O6:O35" si="5">IF((L6-$T$3)&lt;=0,0,L6-J6-K6-N6-M6)</f>
        <v>0</v>
      </c>
      <c r="P6" s="242">
        <f t="shared" ref="P6:P35" si="6">N6*($O$2*24)</f>
        <v>0</v>
      </c>
      <c r="Q6" s="547">
        <f t="shared" ref="Q6:Q35" si="7">IF(P6&gt;0,N6,0)</f>
        <v>0</v>
      </c>
      <c r="R6" s="109">
        <f t="shared" ref="R6:R35" si="8">O6*($O$3*24)</f>
        <v>0</v>
      </c>
      <c r="S6" s="547">
        <f t="shared" ref="S6:S35" si="9">IF(R6&gt;0,O6,0)</f>
        <v>0</v>
      </c>
      <c r="T6" s="110">
        <f t="shared" ref="T6:T35" si="10">+P6+R6</f>
        <v>0</v>
      </c>
      <c r="U6" s="103"/>
    </row>
    <row r="7" spans="1:22">
      <c r="A7" s="311">
        <f>+☆Start!B9</f>
        <v>12</v>
      </c>
      <c r="B7" s="311">
        <f>+☆Start!C9</f>
        <v>28</v>
      </c>
      <c r="C7" s="165" t="str">
        <f>+☆Start!D9</f>
        <v>月</v>
      </c>
      <c r="D7" s="170">
        <f>+☆Start!E9</f>
        <v>0</v>
      </c>
      <c r="E7" s="129"/>
      <c r="F7" s="384"/>
      <c r="G7" s="384"/>
      <c r="H7" s="385"/>
      <c r="I7" s="386"/>
      <c r="J7" s="135">
        <f t="shared" si="0"/>
        <v>0</v>
      </c>
      <c r="K7" s="135">
        <f t="shared" si="1"/>
        <v>0</v>
      </c>
      <c r="L7" s="387">
        <f t="shared" si="2"/>
        <v>0</v>
      </c>
      <c r="M7" s="388">
        <f t="shared" si="3"/>
        <v>0</v>
      </c>
      <c r="N7" s="389">
        <f t="shared" si="4"/>
        <v>0</v>
      </c>
      <c r="O7" s="71">
        <f t="shared" si="5"/>
        <v>0</v>
      </c>
      <c r="P7" s="242">
        <f t="shared" si="6"/>
        <v>0</v>
      </c>
      <c r="Q7" s="547">
        <f t="shared" si="7"/>
        <v>0</v>
      </c>
      <c r="R7" s="109">
        <f t="shared" si="8"/>
        <v>0</v>
      </c>
      <c r="S7" s="547">
        <f t="shared" si="9"/>
        <v>0</v>
      </c>
      <c r="T7" s="110">
        <f t="shared" si="10"/>
        <v>0</v>
      </c>
      <c r="U7" s="103"/>
    </row>
    <row r="8" spans="1:22">
      <c r="A8" s="311">
        <f>+☆Start!B10</f>
        <v>12</v>
      </c>
      <c r="B8" s="311">
        <f>+☆Start!C10</f>
        <v>29</v>
      </c>
      <c r="C8" s="165" t="str">
        <f>+☆Start!D10</f>
        <v>火</v>
      </c>
      <c r="D8" s="170">
        <f>+☆Start!E10</f>
        <v>0</v>
      </c>
      <c r="E8" s="129"/>
      <c r="F8" s="384"/>
      <c r="G8" s="384"/>
      <c r="H8" s="385"/>
      <c r="I8" s="386"/>
      <c r="J8" s="135">
        <f t="shared" si="0"/>
        <v>0</v>
      </c>
      <c r="K8" s="135">
        <f t="shared" si="1"/>
        <v>0</v>
      </c>
      <c r="L8" s="387">
        <f t="shared" si="2"/>
        <v>0</v>
      </c>
      <c r="M8" s="388">
        <f t="shared" si="3"/>
        <v>0</v>
      </c>
      <c r="N8" s="389">
        <f t="shared" si="4"/>
        <v>0</v>
      </c>
      <c r="O8" s="71">
        <f t="shared" si="5"/>
        <v>0</v>
      </c>
      <c r="P8" s="242">
        <f t="shared" si="6"/>
        <v>0</v>
      </c>
      <c r="Q8" s="547">
        <f t="shared" si="7"/>
        <v>0</v>
      </c>
      <c r="R8" s="109">
        <f t="shared" si="8"/>
        <v>0</v>
      </c>
      <c r="S8" s="547">
        <f t="shared" si="9"/>
        <v>0</v>
      </c>
      <c r="T8" s="110">
        <f t="shared" si="10"/>
        <v>0</v>
      </c>
      <c r="U8" s="103"/>
    </row>
    <row r="9" spans="1:22">
      <c r="A9" s="311">
        <f>+☆Start!B11</f>
        <v>12</v>
      </c>
      <c r="B9" s="311">
        <f>+☆Start!C11</f>
        <v>30</v>
      </c>
      <c r="C9" s="165" t="str">
        <f>+☆Start!D11</f>
        <v>水</v>
      </c>
      <c r="D9" s="170">
        <f>+☆Start!E11</f>
        <v>0</v>
      </c>
      <c r="E9" s="129"/>
      <c r="F9" s="384"/>
      <c r="G9" s="384"/>
      <c r="H9" s="385"/>
      <c r="I9" s="386"/>
      <c r="J9" s="135">
        <f t="shared" si="0"/>
        <v>0</v>
      </c>
      <c r="K9" s="135">
        <f t="shared" si="1"/>
        <v>0</v>
      </c>
      <c r="L9" s="387">
        <f t="shared" si="2"/>
        <v>0</v>
      </c>
      <c r="M9" s="388">
        <f t="shared" si="3"/>
        <v>0</v>
      </c>
      <c r="N9" s="389">
        <f t="shared" si="4"/>
        <v>0</v>
      </c>
      <c r="O9" s="71">
        <f t="shared" si="5"/>
        <v>0</v>
      </c>
      <c r="P9" s="242">
        <f t="shared" si="6"/>
        <v>0</v>
      </c>
      <c r="Q9" s="547">
        <f t="shared" si="7"/>
        <v>0</v>
      </c>
      <c r="R9" s="109">
        <f t="shared" si="8"/>
        <v>0</v>
      </c>
      <c r="S9" s="547">
        <f t="shared" si="9"/>
        <v>0</v>
      </c>
      <c r="T9" s="110">
        <f t="shared" si="10"/>
        <v>0</v>
      </c>
      <c r="U9" s="103"/>
    </row>
    <row r="10" spans="1:22">
      <c r="A10" s="311">
        <f>+☆Start!B12</f>
        <v>12</v>
      </c>
      <c r="B10" s="311">
        <f>+☆Start!C12</f>
        <v>31</v>
      </c>
      <c r="C10" s="165" t="str">
        <f>+☆Start!D12</f>
        <v>木</v>
      </c>
      <c r="D10" s="170">
        <f>+☆Start!E12</f>
        <v>0</v>
      </c>
      <c r="E10" s="129"/>
      <c r="F10" s="384"/>
      <c r="G10" s="384"/>
      <c r="H10" s="385"/>
      <c r="I10" s="386"/>
      <c r="J10" s="135">
        <f t="shared" si="0"/>
        <v>0</v>
      </c>
      <c r="K10" s="135">
        <f t="shared" si="1"/>
        <v>0</v>
      </c>
      <c r="L10" s="387">
        <f t="shared" si="2"/>
        <v>0</v>
      </c>
      <c r="M10" s="388">
        <f t="shared" si="3"/>
        <v>0</v>
      </c>
      <c r="N10" s="389">
        <f t="shared" si="4"/>
        <v>0</v>
      </c>
      <c r="O10" s="71">
        <f t="shared" si="5"/>
        <v>0</v>
      </c>
      <c r="P10" s="242">
        <f t="shared" si="6"/>
        <v>0</v>
      </c>
      <c r="Q10" s="547">
        <f t="shared" si="7"/>
        <v>0</v>
      </c>
      <c r="R10" s="109">
        <f t="shared" si="8"/>
        <v>0</v>
      </c>
      <c r="S10" s="547">
        <f t="shared" si="9"/>
        <v>0</v>
      </c>
      <c r="T10" s="110">
        <f t="shared" si="10"/>
        <v>0</v>
      </c>
      <c r="U10" s="103"/>
    </row>
    <row r="11" spans="1:22">
      <c r="A11" s="311">
        <f>+☆Start!B13</f>
        <v>1</v>
      </c>
      <c r="B11" s="311">
        <f>+☆Start!C13</f>
        <v>1</v>
      </c>
      <c r="C11" s="165" t="str">
        <f>+☆Start!D13</f>
        <v>金</v>
      </c>
      <c r="D11" s="170">
        <f>+☆Start!E13</f>
        <v>0</v>
      </c>
      <c r="E11" s="129"/>
      <c r="F11" s="384"/>
      <c r="G11" s="384"/>
      <c r="H11" s="385"/>
      <c r="I11" s="386"/>
      <c r="J11" s="135">
        <f t="shared" si="0"/>
        <v>0</v>
      </c>
      <c r="K11" s="135">
        <f t="shared" si="1"/>
        <v>0</v>
      </c>
      <c r="L11" s="387">
        <f t="shared" si="2"/>
        <v>0</v>
      </c>
      <c r="M11" s="388">
        <f t="shared" si="3"/>
        <v>0</v>
      </c>
      <c r="N11" s="389">
        <f t="shared" si="4"/>
        <v>0</v>
      </c>
      <c r="O11" s="71">
        <f t="shared" si="5"/>
        <v>0</v>
      </c>
      <c r="P11" s="242">
        <f t="shared" si="6"/>
        <v>0</v>
      </c>
      <c r="Q11" s="547">
        <f t="shared" si="7"/>
        <v>0</v>
      </c>
      <c r="R11" s="109">
        <f t="shared" si="8"/>
        <v>0</v>
      </c>
      <c r="S11" s="547">
        <f t="shared" si="9"/>
        <v>0</v>
      </c>
      <c r="T11" s="110">
        <f t="shared" si="10"/>
        <v>0</v>
      </c>
      <c r="U11" s="103"/>
    </row>
    <row r="12" spans="1:22">
      <c r="A12" s="311">
        <f>+☆Start!B14</f>
        <v>1</v>
      </c>
      <c r="B12" s="311">
        <f>+☆Start!C14</f>
        <v>2</v>
      </c>
      <c r="C12" s="165" t="str">
        <f>+☆Start!D14</f>
        <v>土</v>
      </c>
      <c r="D12" s="170">
        <f>+☆Start!E14</f>
        <v>0</v>
      </c>
      <c r="E12" s="129"/>
      <c r="F12" s="384"/>
      <c r="G12" s="384"/>
      <c r="H12" s="385"/>
      <c r="I12" s="386"/>
      <c r="J12" s="135">
        <f t="shared" si="0"/>
        <v>0</v>
      </c>
      <c r="K12" s="135">
        <f t="shared" si="1"/>
        <v>0</v>
      </c>
      <c r="L12" s="387">
        <f t="shared" si="2"/>
        <v>0</v>
      </c>
      <c r="M12" s="388">
        <f t="shared" si="3"/>
        <v>0</v>
      </c>
      <c r="N12" s="389">
        <f t="shared" si="4"/>
        <v>0</v>
      </c>
      <c r="O12" s="71">
        <f t="shared" si="5"/>
        <v>0</v>
      </c>
      <c r="P12" s="242">
        <f t="shared" si="6"/>
        <v>0</v>
      </c>
      <c r="Q12" s="547">
        <f t="shared" si="7"/>
        <v>0</v>
      </c>
      <c r="R12" s="109">
        <f t="shared" si="8"/>
        <v>0</v>
      </c>
      <c r="S12" s="547">
        <f t="shared" si="9"/>
        <v>0</v>
      </c>
      <c r="T12" s="110">
        <f t="shared" si="10"/>
        <v>0</v>
      </c>
      <c r="U12" s="103"/>
    </row>
    <row r="13" spans="1:22">
      <c r="A13" s="311">
        <f>+☆Start!B15</f>
        <v>1</v>
      </c>
      <c r="B13" s="311">
        <f>+☆Start!C15</f>
        <v>3</v>
      </c>
      <c r="C13" s="165" t="str">
        <f>+☆Start!D15</f>
        <v>日</v>
      </c>
      <c r="D13" s="170">
        <f>+☆Start!E15</f>
        <v>0</v>
      </c>
      <c r="E13" s="129"/>
      <c r="F13" s="384"/>
      <c r="G13" s="384"/>
      <c r="H13" s="385"/>
      <c r="I13" s="386"/>
      <c r="J13" s="135">
        <f t="shared" si="0"/>
        <v>0</v>
      </c>
      <c r="K13" s="135">
        <f t="shared" si="1"/>
        <v>0</v>
      </c>
      <c r="L13" s="387">
        <f t="shared" si="2"/>
        <v>0</v>
      </c>
      <c r="M13" s="388">
        <f t="shared" si="3"/>
        <v>0</v>
      </c>
      <c r="N13" s="389">
        <f t="shared" si="4"/>
        <v>0</v>
      </c>
      <c r="O13" s="71">
        <f t="shared" si="5"/>
        <v>0</v>
      </c>
      <c r="P13" s="242">
        <f t="shared" si="6"/>
        <v>0</v>
      </c>
      <c r="Q13" s="547">
        <f t="shared" si="7"/>
        <v>0</v>
      </c>
      <c r="R13" s="109">
        <f t="shared" si="8"/>
        <v>0</v>
      </c>
      <c r="S13" s="547">
        <f t="shared" si="9"/>
        <v>0</v>
      </c>
      <c r="T13" s="110">
        <f t="shared" si="10"/>
        <v>0</v>
      </c>
      <c r="U13" s="103"/>
    </row>
    <row r="14" spans="1:22">
      <c r="A14" s="311">
        <f>+☆Start!B16</f>
        <v>1</v>
      </c>
      <c r="B14" s="311">
        <f>+☆Start!C16</f>
        <v>4</v>
      </c>
      <c r="C14" s="165" t="str">
        <f>+☆Start!D16</f>
        <v>月</v>
      </c>
      <c r="D14" s="170">
        <f>+☆Start!E16</f>
        <v>0</v>
      </c>
      <c r="E14" s="129"/>
      <c r="F14" s="384"/>
      <c r="G14" s="384"/>
      <c r="H14" s="385"/>
      <c r="I14" s="386"/>
      <c r="J14" s="135">
        <f t="shared" si="0"/>
        <v>0</v>
      </c>
      <c r="K14" s="135">
        <f t="shared" si="1"/>
        <v>0</v>
      </c>
      <c r="L14" s="387">
        <f t="shared" si="2"/>
        <v>0</v>
      </c>
      <c r="M14" s="388">
        <f t="shared" si="3"/>
        <v>0</v>
      </c>
      <c r="N14" s="389">
        <f t="shared" si="4"/>
        <v>0</v>
      </c>
      <c r="O14" s="71">
        <f t="shared" si="5"/>
        <v>0</v>
      </c>
      <c r="P14" s="242">
        <f t="shared" si="6"/>
        <v>0</v>
      </c>
      <c r="Q14" s="547">
        <f t="shared" si="7"/>
        <v>0</v>
      </c>
      <c r="R14" s="109">
        <f t="shared" si="8"/>
        <v>0</v>
      </c>
      <c r="S14" s="547">
        <f t="shared" si="9"/>
        <v>0</v>
      </c>
      <c r="T14" s="110">
        <f t="shared" si="10"/>
        <v>0</v>
      </c>
      <c r="U14" s="103"/>
    </row>
    <row r="15" spans="1:22">
      <c r="A15" s="311">
        <f>+☆Start!B17</f>
        <v>1</v>
      </c>
      <c r="B15" s="311">
        <f>+☆Start!C17</f>
        <v>5</v>
      </c>
      <c r="C15" s="165" t="str">
        <f>+☆Start!D17</f>
        <v>火</v>
      </c>
      <c r="D15" s="170">
        <f>+☆Start!E17</f>
        <v>0</v>
      </c>
      <c r="E15" s="129"/>
      <c r="F15" s="384"/>
      <c r="G15" s="384"/>
      <c r="H15" s="385"/>
      <c r="I15" s="386"/>
      <c r="J15" s="135">
        <f t="shared" si="0"/>
        <v>0</v>
      </c>
      <c r="K15" s="135">
        <f t="shared" si="1"/>
        <v>0</v>
      </c>
      <c r="L15" s="387">
        <f t="shared" si="2"/>
        <v>0</v>
      </c>
      <c r="M15" s="388">
        <f t="shared" si="3"/>
        <v>0</v>
      </c>
      <c r="N15" s="389">
        <f t="shared" si="4"/>
        <v>0</v>
      </c>
      <c r="O15" s="71">
        <f t="shared" si="5"/>
        <v>0</v>
      </c>
      <c r="P15" s="242">
        <f t="shared" si="6"/>
        <v>0</v>
      </c>
      <c r="Q15" s="547">
        <f t="shared" si="7"/>
        <v>0</v>
      </c>
      <c r="R15" s="109">
        <f t="shared" si="8"/>
        <v>0</v>
      </c>
      <c r="S15" s="547">
        <f t="shared" si="9"/>
        <v>0</v>
      </c>
      <c r="T15" s="110">
        <f t="shared" si="10"/>
        <v>0</v>
      </c>
      <c r="U15" s="103"/>
    </row>
    <row r="16" spans="1:22">
      <c r="A16" s="311">
        <f>+☆Start!B18</f>
        <v>1</v>
      </c>
      <c r="B16" s="311">
        <f>+☆Start!C18</f>
        <v>6</v>
      </c>
      <c r="C16" s="165" t="str">
        <f>+☆Start!D18</f>
        <v>水</v>
      </c>
      <c r="D16" s="170">
        <f>+☆Start!E18</f>
        <v>0</v>
      </c>
      <c r="E16" s="129"/>
      <c r="F16" s="384"/>
      <c r="G16" s="384"/>
      <c r="H16" s="385"/>
      <c r="I16" s="386"/>
      <c r="J16" s="135">
        <f t="shared" si="0"/>
        <v>0</v>
      </c>
      <c r="K16" s="135">
        <f t="shared" si="1"/>
        <v>0</v>
      </c>
      <c r="L16" s="387">
        <f t="shared" si="2"/>
        <v>0</v>
      </c>
      <c r="M16" s="388">
        <f t="shared" si="3"/>
        <v>0</v>
      </c>
      <c r="N16" s="389">
        <f t="shared" si="4"/>
        <v>0</v>
      </c>
      <c r="O16" s="71">
        <f t="shared" si="5"/>
        <v>0</v>
      </c>
      <c r="P16" s="242">
        <f t="shared" si="6"/>
        <v>0</v>
      </c>
      <c r="Q16" s="547">
        <f t="shared" si="7"/>
        <v>0</v>
      </c>
      <c r="R16" s="109">
        <f t="shared" si="8"/>
        <v>0</v>
      </c>
      <c r="S16" s="547">
        <f t="shared" si="9"/>
        <v>0</v>
      </c>
      <c r="T16" s="110">
        <f t="shared" si="10"/>
        <v>0</v>
      </c>
      <c r="U16" s="103"/>
    </row>
    <row r="17" spans="1:21">
      <c r="A17" s="311">
        <f>+☆Start!B19</f>
        <v>1</v>
      </c>
      <c r="B17" s="311">
        <f>+☆Start!C19</f>
        <v>7</v>
      </c>
      <c r="C17" s="165" t="str">
        <f>+☆Start!D19</f>
        <v>木</v>
      </c>
      <c r="D17" s="170">
        <f>+☆Start!E19</f>
        <v>0</v>
      </c>
      <c r="E17" s="129"/>
      <c r="F17" s="384"/>
      <c r="G17" s="384"/>
      <c r="H17" s="385"/>
      <c r="I17" s="386"/>
      <c r="J17" s="135">
        <f t="shared" si="0"/>
        <v>0</v>
      </c>
      <c r="K17" s="135">
        <f t="shared" si="1"/>
        <v>0</v>
      </c>
      <c r="L17" s="387">
        <f t="shared" si="2"/>
        <v>0</v>
      </c>
      <c r="M17" s="388">
        <f t="shared" si="3"/>
        <v>0</v>
      </c>
      <c r="N17" s="389">
        <f t="shared" si="4"/>
        <v>0</v>
      </c>
      <c r="O17" s="71">
        <f t="shared" si="5"/>
        <v>0</v>
      </c>
      <c r="P17" s="242">
        <f t="shared" si="6"/>
        <v>0</v>
      </c>
      <c r="Q17" s="547">
        <f t="shared" si="7"/>
        <v>0</v>
      </c>
      <c r="R17" s="109">
        <f t="shared" si="8"/>
        <v>0</v>
      </c>
      <c r="S17" s="547">
        <f t="shared" si="9"/>
        <v>0</v>
      </c>
      <c r="T17" s="110">
        <f t="shared" si="10"/>
        <v>0</v>
      </c>
      <c r="U17" s="103"/>
    </row>
    <row r="18" spans="1:21">
      <c r="A18" s="311">
        <f>+☆Start!B20</f>
        <v>1</v>
      </c>
      <c r="B18" s="311">
        <f>+☆Start!C20</f>
        <v>8</v>
      </c>
      <c r="C18" s="165" t="str">
        <f>+☆Start!D20</f>
        <v>金</v>
      </c>
      <c r="D18" s="170">
        <f>+☆Start!E20</f>
        <v>0</v>
      </c>
      <c r="E18" s="129"/>
      <c r="F18" s="384"/>
      <c r="G18" s="384"/>
      <c r="H18" s="385"/>
      <c r="I18" s="386"/>
      <c r="J18" s="135">
        <f t="shared" si="0"/>
        <v>0</v>
      </c>
      <c r="K18" s="135">
        <f t="shared" si="1"/>
        <v>0</v>
      </c>
      <c r="L18" s="387">
        <f t="shared" si="2"/>
        <v>0</v>
      </c>
      <c r="M18" s="388">
        <f t="shared" si="3"/>
        <v>0</v>
      </c>
      <c r="N18" s="389">
        <f t="shared" si="4"/>
        <v>0</v>
      </c>
      <c r="O18" s="71">
        <f t="shared" si="5"/>
        <v>0</v>
      </c>
      <c r="P18" s="242">
        <f t="shared" si="6"/>
        <v>0</v>
      </c>
      <c r="Q18" s="547">
        <f t="shared" si="7"/>
        <v>0</v>
      </c>
      <c r="R18" s="109">
        <f t="shared" si="8"/>
        <v>0</v>
      </c>
      <c r="S18" s="547">
        <f t="shared" si="9"/>
        <v>0</v>
      </c>
      <c r="T18" s="110">
        <f t="shared" si="10"/>
        <v>0</v>
      </c>
      <c r="U18" s="103"/>
    </row>
    <row r="19" spans="1:21">
      <c r="A19" s="311">
        <f>+☆Start!B21</f>
        <v>1</v>
      </c>
      <c r="B19" s="311">
        <f>+☆Start!C21</f>
        <v>9</v>
      </c>
      <c r="C19" s="165" t="str">
        <f>+☆Start!D21</f>
        <v>土</v>
      </c>
      <c r="D19" s="170">
        <f>+☆Start!E21</f>
        <v>0</v>
      </c>
      <c r="E19" s="129"/>
      <c r="F19" s="384"/>
      <c r="G19" s="384"/>
      <c r="H19" s="385"/>
      <c r="I19" s="386"/>
      <c r="J19" s="135">
        <f t="shared" si="0"/>
        <v>0</v>
      </c>
      <c r="K19" s="135">
        <f t="shared" si="1"/>
        <v>0</v>
      </c>
      <c r="L19" s="387">
        <f t="shared" si="2"/>
        <v>0</v>
      </c>
      <c r="M19" s="388">
        <f t="shared" si="3"/>
        <v>0</v>
      </c>
      <c r="N19" s="389">
        <f t="shared" si="4"/>
        <v>0</v>
      </c>
      <c r="O19" s="71">
        <f t="shared" si="5"/>
        <v>0</v>
      </c>
      <c r="P19" s="242">
        <f t="shared" si="6"/>
        <v>0</v>
      </c>
      <c r="Q19" s="547">
        <f t="shared" si="7"/>
        <v>0</v>
      </c>
      <c r="R19" s="109">
        <f t="shared" si="8"/>
        <v>0</v>
      </c>
      <c r="S19" s="547">
        <f t="shared" si="9"/>
        <v>0</v>
      </c>
      <c r="T19" s="110">
        <f t="shared" si="10"/>
        <v>0</v>
      </c>
      <c r="U19" s="103"/>
    </row>
    <row r="20" spans="1:21">
      <c r="A20" s="311">
        <f>+☆Start!B22</f>
        <v>1</v>
      </c>
      <c r="B20" s="311">
        <f>+☆Start!C22</f>
        <v>10</v>
      </c>
      <c r="C20" s="165" t="str">
        <f>+☆Start!D22</f>
        <v>日</v>
      </c>
      <c r="D20" s="170">
        <f>+☆Start!E22</f>
        <v>0</v>
      </c>
      <c r="E20" s="129"/>
      <c r="F20" s="384"/>
      <c r="G20" s="384"/>
      <c r="H20" s="385"/>
      <c r="I20" s="386"/>
      <c r="J20" s="135">
        <f t="shared" si="0"/>
        <v>0</v>
      </c>
      <c r="K20" s="135">
        <f t="shared" si="1"/>
        <v>0</v>
      </c>
      <c r="L20" s="387">
        <f t="shared" si="2"/>
        <v>0</v>
      </c>
      <c r="M20" s="388">
        <f t="shared" si="3"/>
        <v>0</v>
      </c>
      <c r="N20" s="389">
        <f t="shared" si="4"/>
        <v>0</v>
      </c>
      <c r="O20" s="71">
        <f t="shared" si="5"/>
        <v>0</v>
      </c>
      <c r="P20" s="242">
        <f t="shared" si="6"/>
        <v>0</v>
      </c>
      <c r="Q20" s="547">
        <f t="shared" si="7"/>
        <v>0</v>
      </c>
      <c r="R20" s="109">
        <f t="shared" si="8"/>
        <v>0</v>
      </c>
      <c r="S20" s="547">
        <f t="shared" si="9"/>
        <v>0</v>
      </c>
      <c r="T20" s="110">
        <f t="shared" si="10"/>
        <v>0</v>
      </c>
      <c r="U20" s="103"/>
    </row>
    <row r="21" spans="1:21">
      <c r="A21" s="311">
        <f>+☆Start!B23</f>
        <v>1</v>
      </c>
      <c r="B21" s="311">
        <f>+☆Start!C23</f>
        <v>11</v>
      </c>
      <c r="C21" s="165" t="str">
        <f>+☆Start!D23</f>
        <v>月</v>
      </c>
      <c r="D21" s="170">
        <f>+☆Start!E23</f>
        <v>0</v>
      </c>
      <c r="E21" s="129"/>
      <c r="F21" s="384"/>
      <c r="G21" s="384"/>
      <c r="H21" s="385"/>
      <c r="I21" s="386"/>
      <c r="J21" s="135">
        <f t="shared" si="0"/>
        <v>0</v>
      </c>
      <c r="K21" s="135">
        <f t="shared" si="1"/>
        <v>0</v>
      </c>
      <c r="L21" s="387">
        <f t="shared" si="2"/>
        <v>0</v>
      </c>
      <c r="M21" s="388">
        <f t="shared" si="3"/>
        <v>0</v>
      </c>
      <c r="N21" s="389">
        <f t="shared" si="4"/>
        <v>0</v>
      </c>
      <c r="O21" s="71">
        <f t="shared" si="5"/>
        <v>0</v>
      </c>
      <c r="P21" s="242">
        <f t="shared" si="6"/>
        <v>0</v>
      </c>
      <c r="Q21" s="547">
        <f t="shared" si="7"/>
        <v>0</v>
      </c>
      <c r="R21" s="109">
        <f t="shared" si="8"/>
        <v>0</v>
      </c>
      <c r="S21" s="547">
        <f t="shared" si="9"/>
        <v>0</v>
      </c>
      <c r="T21" s="110">
        <f t="shared" si="10"/>
        <v>0</v>
      </c>
      <c r="U21" s="103"/>
    </row>
    <row r="22" spans="1:21">
      <c r="A22" s="311">
        <f>+☆Start!B24</f>
        <v>1</v>
      </c>
      <c r="B22" s="311">
        <f>+☆Start!C24</f>
        <v>12</v>
      </c>
      <c r="C22" s="165" t="str">
        <f>+☆Start!D24</f>
        <v>火</v>
      </c>
      <c r="D22" s="170">
        <f>+☆Start!E24</f>
        <v>0</v>
      </c>
      <c r="E22" s="129"/>
      <c r="F22" s="384"/>
      <c r="G22" s="384"/>
      <c r="H22" s="385"/>
      <c r="I22" s="386"/>
      <c r="J22" s="135">
        <f t="shared" si="0"/>
        <v>0</v>
      </c>
      <c r="K22" s="135">
        <f t="shared" si="1"/>
        <v>0</v>
      </c>
      <c r="L22" s="387">
        <f t="shared" si="2"/>
        <v>0</v>
      </c>
      <c r="M22" s="388">
        <f t="shared" si="3"/>
        <v>0</v>
      </c>
      <c r="N22" s="389">
        <f t="shared" si="4"/>
        <v>0</v>
      </c>
      <c r="O22" s="71">
        <f t="shared" si="5"/>
        <v>0</v>
      </c>
      <c r="P22" s="242">
        <f t="shared" si="6"/>
        <v>0</v>
      </c>
      <c r="Q22" s="547">
        <f t="shared" si="7"/>
        <v>0</v>
      </c>
      <c r="R22" s="109">
        <f t="shared" si="8"/>
        <v>0</v>
      </c>
      <c r="S22" s="547">
        <f t="shared" si="9"/>
        <v>0</v>
      </c>
      <c r="T22" s="110">
        <f t="shared" si="10"/>
        <v>0</v>
      </c>
      <c r="U22" s="103"/>
    </row>
    <row r="23" spans="1:21">
      <c r="A23" s="311">
        <f>+☆Start!B25</f>
        <v>1</v>
      </c>
      <c r="B23" s="311">
        <f>+☆Start!C25</f>
        <v>13</v>
      </c>
      <c r="C23" s="165" t="str">
        <f>+☆Start!D25</f>
        <v>水</v>
      </c>
      <c r="D23" s="170">
        <f>+☆Start!E25</f>
        <v>0</v>
      </c>
      <c r="E23" s="129"/>
      <c r="F23" s="384"/>
      <c r="G23" s="384"/>
      <c r="H23" s="385"/>
      <c r="I23" s="386"/>
      <c r="J23" s="135">
        <f t="shared" si="0"/>
        <v>0</v>
      </c>
      <c r="K23" s="135">
        <f t="shared" si="1"/>
        <v>0</v>
      </c>
      <c r="L23" s="387">
        <f t="shared" si="2"/>
        <v>0</v>
      </c>
      <c r="M23" s="388">
        <f t="shared" si="3"/>
        <v>0</v>
      </c>
      <c r="N23" s="389">
        <f t="shared" si="4"/>
        <v>0</v>
      </c>
      <c r="O23" s="71">
        <f t="shared" si="5"/>
        <v>0</v>
      </c>
      <c r="P23" s="242">
        <f t="shared" si="6"/>
        <v>0</v>
      </c>
      <c r="Q23" s="547">
        <f t="shared" si="7"/>
        <v>0</v>
      </c>
      <c r="R23" s="109">
        <f t="shared" si="8"/>
        <v>0</v>
      </c>
      <c r="S23" s="547">
        <f t="shared" si="9"/>
        <v>0</v>
      </c>
      <c r="T23" s="110">
        <f t="shared" si="10"/>
        <v>0</v>
      </c>
      <c r="U23" s="103"/>
    </row>
    <row r="24" spans="1:21">
      <c r="A24" s="311">
        <f>+☆Start!B26</f>
        <v>1</v>
      </c>
      <c r="B24" s="311">
        <f>+☆Start!C26</f>
        <v>14</v>
      </c>
      <c r="C24" s="165" t="str">
        <f>+☆Start!D26</f>
        <v>木</v>
      </c>
      <c r="D24" s="170">
        <f>+☆Start!E26</f>
        <v>0</v>
      </c>
      <c r="E24" s="129"/>
      <c r="F24" s="384"/>
      <c r="G24" s="384"/>
      <c r="H24" s="385"/>
      <c r="I24" s="386"/>
      <c r="J24" s="135">
        <f t="shared" si="0"/>
        <v>0</v>
      </c>
      <c r="K24" s="135">
        <f t="shared" si="1"/>
        <v>0</v>
      </c>
      <c r="L24" s="387">
        <f t="shared" si="2"/>
        <v>0</v>
      </c>
      <c r="M24" s="388">
        <f t="shared" si="3"/>
        <v>0</v>
      </c>
      <c r="N24" s="389">
        <f t="shared" si="4"/>
        <v>0</v>
      </c>
      <c r="O24" s="71">
        <f t="shared" si="5"/>
        <v>0</v>
      </c>
      <c r="P24" s="242">
        <f t="shared" si="6"/>
        <v>0</v>
      </c>
      <c r="Q24" s="547">
        <f t="shared" si="7"/>
        <v>0</v>
      </c>
      <c r="R24" s="109">
        <f t="shared" si="8"/>
        <v>0</v>
      </c>
      <c r="S24" s="547">
        <f t="shared" si="9"/>
        <v>0</v>
      </c>
      <c r="T24" s="110">
        <f t="shared" si="10"/>
        <v>0</v>
      </c>
      <c r="U24" s="103"/>
    </row>
    <row r="25" spans="1:21">
      <c r="A25" s="311">
        <f>+☆Start!B27</f>
        <v>1</v>
      </c>
      <c r="B25" s="311">
        <f>+☆Start!C27</f>
        <v>15</v>
      </c>
      <c r="C25" s="165" t="str">
        <f>+☆Start!D27</f>
        <v>金</v>
      </c>
      <c r="D25" s="170">
        <f>+☆Start!E27</f>
        <v>0</v>
      </c>
      <c r="E25" s="129"/>
      <c r="F25" s="384"/>
      <c r="G25" s="384"/>
      <c r="H25" s="385"/>
      <c r="I25" s="386"/>
      <c r="J25" s="135">
        <f t="shared" si="0"/>
        <v>0</v>
      </c>
      <c r="K25" s="135">
        <f t="shared" si="1"/>
        <v>0</v>
      </c>
      <c r="L25" s="387">
        <f t="shared" si="2"/>
        <v>0</v>
      </c>
      <c r="M25" s="388">
        <f t="shared" si="3"/>
        <v>0</v>
      </c>
      <c r="N25" s="389">
        <f t="shared" si="4"/>
        <v>0</v>
      </c>
      <c r="O25" s="71">
        <f t="shared" si="5"/>
        <v>0</v>
      </c>
      <c r="P25" s="242">
        <f t="shared" si="6"/>
        <v>0</v>
      </c>
      <c r="Q25" s="547">
        <f t="shared" si="7"/>
        <v>0</v>
      </c>
      <c r="R25" s="109">
        <f t="shared" si="8"/>
        <v>0</v>
      </c>
      <c r="S25" s="547">
        <f t="shared" si="9"/>
        <v>0</v>
      </c>
      <c r="T25" s="110">
        <f t="shared" si="10"/>
        <v>0</v>
      </c>
      <c r="U25" s="103"/>
    </row>
    <row r="26" spans="1:21">
      <c r="A26" s="311">
        <f>+☆Start!B28</f>
        <v>1</v>
      </c>
      <c r="B26" s="311">
        <f>+☆Start!C28</f>
        <v>16</v>
      </c>
      <c r="C26" s="165" t="str">
        <f>+☆Start!D28</f>
        <v>土</v>
      </c>
      <c r="D26" s="170">
        <f>+☆Start!E28</f>
        <v>0</v>
      </c>
      <c r="E26" s="129"/>
      <c r="F26" s="384"/>
      <c r="G26" s="384"/>
      <c r="H26" s="385"/>
      <c r="I26" s="386"/>
      <c r="J26" s="135">
        <f t="shared" si="0"/>
        <v>0</v>
      </c>
      <c r="K26" s="135">
        <f t="shared" si="1"/>
        <v>0</v>
      </c>
      <c r="L26" s="387">
        <f t="shared" si="2"/>
        <v>0</v>
      </c>
      <c r="M26" s="388">
        <f t="shared" si="3"/>
        <v>0</v>
      </c>
      <c r="N26" s="389">
        <f t="shared" si="4"/>
        <v>0</v>
      </c>
      <c r="O26" s="71">
        <f t="shared" si="5"/>
        <v>0</v>
      </c>
      <c r="P26" s="242">
        <f t="shared" si="6"/>
        <v>0</v>
      </c>
      <c r="Q26" s="547">
        <f t="shared" si="7"/>
        <v>0</v>
      </c>
      <c r="R26" s="109">
        <f t="shared" si="8"/>
        <v>0</v>
      </c>
      <c r="S26" s="547">
        <f t="shared" si="9"/>
        <v>0</v>
      </c>
      <c r="T26" s="110">
        <f t="shared" si="10"/>
        <v>0</v>
      </c>
      <c r="U26" s="103"/>
    </row>
    <row r="27" spans="1:21">
      <c r="A27" s="311">
        <f>+☆Start!B29</f>
        <v>1</v>
      </c>
      <c r="B27" s="311">
        <f>+☆Start!C29</f>
        <v>17</v>
      </c>
      <c r="C27" s="165" t="str">
        <f>+☆Start!D29</f>
        <v>日</v>
      </c>
      <c r="D27" s="170">
        <f>+☆Start!E29</f>
        <v>0</v>
      </c>
      <c r="E27" s="129"/>
      <c r="F27" s="384"/>
      <c r="G27" s="384"/>
      <c r="H27" s="385"/>
      <c r="I27" s="386"/>
      <c r="J27" s="135">
        <f t="shared" si="0"/>
        <v>0</v>
      </c>
      <c r="K27" s="135">
        <f t="shared" si="1"/>
        <v>0</v>
      </c>
      <c r="L27" s="387">
        <f t="shared" si="2"/>
        <v>0</v>
      </c>
      <c r="M27" s="388">
        <f t="shared" si="3"/>
        <v>0</v>
      </c>
      <c r="N27" s="389">
        <f t="shared" si="4"/>
        <v>0</v>
      </c>
      <c r="O27" s="71">
        <f t="shared" si="5"/>
        <v>0</v>
      </c>
      <c r="P27" s="242">
        <f t="shared" si="6"/>
        <v>0</v>
      </c>
      <c r="Q27" s="547">
        <f t="shared" si="7"/>
        <v>0</v>
      </c>
      <c r="R27" s="109">
        <f t="shared" si="8"/>
        <v>0</v>
      </c>
      <c r="S27" s="547">
        <f t="shared" si="9"/>
        <v>0</v>
      </c>
      <c r="T27" s="110">
        <f t="shared" si="10"/>
        <v>0</v>
      </c>
      <c r="U27" s="103"/>
    </row>
    <row r="28" spans="1:21">
      <c r="A28" s="311">
        <f>+☆Start!B30</f>
        <v>1</v>
      </c>
      <c r="B28" s="311">
        <f>+☆Start!C30</f>
        <v>18</v>
      </c>
      <c r="C28" s="165" t="str">
        <f>+☆Start!D30</f>
        <v>月</v>
      </c>
      <c r="D28" s="170">
        <f>+☆Start!E30</f>
        <v>0</v>
      </c>
      <c r="E28" s="129"/>
      <c r="F28" s="384"/>
      <c r="G28" s="384"/>
      <c r="H28" s="385"/>
      <c r="I28" s="386"/>
      <c r="J28" s="135">
        <f t="shared" si="0"/>
        <v>0</v>
      </c>
      <c r="K28" s="135">
        <f t="shared" si="1"/>
        <v>0</v>
      </c>
      <c r="L28" s="387">
        <f t="shared" si="2"/>
        <v>0</v>
      </c>
      <c r="M28" s="388">
        <f t="shared" si="3"/>
        <v>0</v>
      </c>
      <c r="N28" s="389">
        <f t="shared" si="4"/>
        <v>0</v>
      </c>
      <c r="O28" s="71">
        <f t="shared" si="5"/>
        <v>0</v>
      </c>
      <c r="P28" s="242">
        <f t="shared" si="6"/>
        <v>0</v>
      </c>
      <c r="Q28" s="547">
        <f t="shared" si="7"/>
        <v>0</v>
      </c>
      <c r="R28" s="109">
        <f t="shared" si="8"/>
        <v>0</v>
      </c>
      <c r="S28" s="547">
        <f t="shared" si="9"/>
        <v>0</v>
      </c>
      <c r="T28" s="110">
        <f t="shared" si="10"/>
        <v>0</v>
      </c>
      <c r="U28" s="103"/>
    </row>
    <row r="29" spans="1:21">
      <c r="A29" s="311">
        <f>+☆Start!B31</f>
        <v>1</v>
      </c>
      <c r="B29" s="311">
        <f>+☆Start!C31</f>
        <v>19</v>
      </c>
      <c r="C29" s="165" t="str">
        <f>+☆Start!D31</f>
        <v>火</v>
      </c>
      <c r="D29" s="170">
        <f>+☆Start!E31</f>
        <v>0</v>
      </c>
      <c r="E29" s="129"/>
      <c r="F29" s="384"/>
      <c r="G29" s="384"/>
      <c r="H29" s="385"/>
      <c r="I29" s="386"/>
      <c r="J29" s="135">
        <f t="shared" si="0"/>
        <v>0</v>
      </c>
      <c r="K29" s="135">
        <f t="shared" si="1"/>
        <v>0</v>
      </c>
      <c r="L29" s="387">
        <f t="shared" si="2"/>
        <v>0</v>
      </c>
      <c r="M29" s="388">
        <f t="shared" si="3"/>
        <v>0</v>
      </c>
      <c r="N29" s="389">
        <f t="shared" si="4"/>
        <v>0</v>
      </c>
      <c r="O29" s="71">
        <f t="shared" si="5"/>
        <v>0</v>
      </c>
      <c r="P29" s="242">
        <f t="shared" si="6"/>
        <v>0</v>
      </c>
      <c r="Q29" s="547">
        <f t="shared" si="7"/>
        <v>0</v>
      </c>
      <c r="R29" s="109">
        <f t="shared" si="8"/>
        <v>0</v>
      </c>
      <c r="S29" s="547">
        <f t="shared" si="9"/>
        <v>0</v>
      </c>
      <c r="T29" s="110">
        <f t="shared" si="10"/>
        <v>0</v>
      </c>
      <c r="U29" s="103"/>
    </row>
    <row r="30" spans="1:21">
      <c r="A30" s="311">
        <f>+☆Start!B32</f>
        <v>1</v>
      </c>
      <c r="B30" s="311">
        <f>+☆Start!C32</f>
        <v>20</v>
      </c>
      <c r="C30" s="165" t="str">
        <f>+☆Start!D32</f>
        <v>水</v>
      </c>
      <c r="D30" s="170">
        <f>+☆Start!E32</f>
        <v>0</v>
      </c>
      <c r="E30" s="129"/>
      <c r="F30" s="384"/>
      <c r="G30" s="384"/>
      <c r="H30" s="385"/>
      <c r="I30" s="386"/>
      <c r="J30" s="135">
        <f t="shared" si="0"/>
        <v>0</v>
      </c>
      <c r="K30" s="135">
        <f t="shared" si="1"/>
        <v>0</v>
      </c>
      <c r="L30" s="387">
        <f t="shared" si="2"/>
        <v>0</v>
      </c>
      <c r="M30" s="388">
        <f t="shared" si="3"/>
        <v>0</v>
      </c>
      <c r="N30" s="389">
        <f t="shared" si="4"/>
        <v>0</v>
      </c>
      <c r="O30" s="71">
        <f t="shared" si="5"/>
        <v>0</v>
      </c>
      <c r="P30" s="242">
        <f t="shared" si="6"/>
        <v>0</v>
      </c>
      <c r="Q30" s="547">
        <f t="shared" si="7"/>
        <v>0</v>
      </c>
      <c r="R30" s="109">
        <f t="shared" si="8"/>
        <v>0</v>
      </c>
      <c r="S30" s="547">
        <f t="shared" si="9"/>
        <v>0</v>
      </c>
      <c r="T30" s="110">
        <f t="shared" si="10"/>
        <v>0</v>
      </c>
      <c r="U30" s="103"/>
    </row>
    <row r="31" spans="1:21">
      <c r="A31" s="311">
        <f>+☆Start!B33</f>
        <v>1</v>
      </c>
      <c r="B31" s="311">
        <f>+☆Start!C33</f>
        <v>21</v>
      </c>
      <c r="C31" s="165" t="str">
        <f>+☆Start!D33</f>
        <v>木</v>
      </c>
      <c r="D31" s="170">
        <f>+☆Start!E33</f>
        <v>0</v>
      </c>
      <c r="E31" s="129"/>
      <c r="F31" s="384"/>
      <c r="G31" s="384"/>
      <c r="H31" s="385"/>
      <c r="I31" s="386"/>
      <c r="J31" s="135">
        <f t="shared" si="0"/>
        <v>0</v>
      </c>
      <c r="K31" s="135">
        <f t="shared" si="1"/>
        <v>0</v>
      </c>
      <c r="L31" s="387">
        <f t="shared" si="2"/>
        <v>0</v>
      </c>
      <c r="M31" s="388">
        <f t="shared" si="3"/>
        <v>0</v>
      </c>
      <c r="N31" s="389">
        <f t="shared" si="4"/>
        <v>0</v>
      </c>
      <c r="O31" s="71">
        <f t="shared" si="5"/>
        <v>0</v>
      </c>
      <c r="P31" s="242">
        <f t="shared" si="6"/>
        <v>0</v>
      </c>
      <c r="Q31" s="547">
        <f t="shared" si="7"/>
        <v>0</v>
      </c>
      <c r="R31" s="109">
        <f t="shared" si="8"/>
        <v>0</v>
      </c>
      <c r="S31" s="547">
        <f t="shared" si="9"/>
        <v>0</v>
      </c>
      <c r="T31" s="110">
        <f t="shared" si="10"/>
        <v>0</v>
      </c>
      <c r="U31" s="103"/>
    </row>
    <row r="32" spans="1:21">
      <c r="A32" s="311">
        <f>+☆Start!B34</f>
        <v>1</v>
      </c>
      <c r="B32" s="311">
        <f>+☆Start!C34</f>
        <v>22</v>
      </c>
      <c r="C32" s="165" t="str">
        <f>+☆Start!D34</f>
        <v>金</v>
      </c>
      <c r="D32" s="170">
        <f>+☆Start!E34</f>
        <v>0</v>
      </c>
      <c r="E32" s="129"/>
      <c r="F32" s="384"/>
      <c r="G32" s="384"/>
      <c r="H32" s="385"/>
      <c r="I32" s="386"/>
      <c r="J32" s="135">
        <f t="shared" si="0"/>
        <v>0</v>
      </c>
      <c r="K32" s="135">
        <f t="shared" si="1"/>
        <v>0</v>
      </c>
      <c r="L32" s="387">
        <f t="shared" si="2"/>
        <v>0</v>
      </c>
      <c r="M32" s="388">
        <f t="shared" si="3"/>
        <v>0</v>
      </c>
      <c r="N32" s="389">
        <f t="shared" si="4"/>
        <v>0</v>
      </c>
      <c r="O32" s="71">
        <f t="shared" si="5"/>
        <v>0</v>
      </c>
      <c r="P32" s="242">
        <f t="shared" si="6"/>
        <v>0</v>
      </c>
      <c r="Q32" s="547">
        <f t="shared" si="7"/>
        <v>0</v>
      </c>
      <c r="R32" s="109">
        <f t="shared" si="8"/>
        <v>0</v>
      </c>
      <c r="S32" s="547">
        <f t="shared" si="9"/>
        <v>0</v>
      </c>
      <c r="T32" s="110">
        <f t="shared" si="10"/>
        <v>0</v>
      </c>
      <c r="U32" s="103"/>
    </row>
    <row r="33" spans="1:21">
      <c r="A33" s="311">
        <f>+☆Start!B35</f>
        <v>1</v>
      </c>
      <c r="B33" s="311">
        <f>+☆Start!C35</f>
        <v>23</v>
      </c>
      <c r="C33" s="165" t="str">
        <f>+☆Start!D35</f>
        <v>土</v>
      </c>
      <c r="D33" s="170">
        <f>+☆Start!E35</f>
        <v>0</v>
      </c>
      <c r="E33" s="129"/>
      <c r="F33" s="384"/>
      <c r="G33" s="384"/>
      <c r="H33" s="385"/>
      <c r="I33" s="386"/>
      <c r="J33" s="135">
        <f t="shared" si="0"/>
        <v>0</v>
      </c>
      <c r="K33" s="135">
        <f t="shared" si="1"/>
        <v>0</v>
      </c>
      <c r="L33" s="387">
        <f t="shared" si="2"/>
        <v>0</v>
      </c>
      <c r="M33" s="388">
        <f t="shared" si="3"/>
        <v>0</v>
      </c>
      <c r="N33" s="389">
        <f t="shared" si="4"/>
        <v>0</v>
      </c>
      <c r="O33" s="71">
        <f t="shared" si="5"/>
        <v>0</v>
      </c>
      <c r="P33" s="242">
        <f t="shared" si="6"/>
        <v>0</v>
      </c>
      <c r="Q33" s="547">
        <f t="shared" si="7"/>
        <v>0</v>
      </c>
      <c r="R33" s="109">
        <f t="shared" si="8"/>
        <v>0</v>
      </c>
      <c r="S33" s="547">
        <f t="shared" si="9"/>
        <v>0</v>
      </c>
      <c r="T33" s="110">
        <f t="shared" si="10"/>
        <v>0</v>
      </c>
      <c r="U33" s="103"/>
    </row>
    <row r="34" spans="1:21">
      <c r="A34" s="311">
        <f>+☆Start!B36</f>
        <v>1</v>
      </c>
      <c r="B34" s="311">
        <f>+☆Start!C36</f>
        <v>24</v>
      </c>
      <c r="C34" s="165" t="str">
        <f>+☆Start!D36</f>
        <v>日</v>
      </c>
      <c r="D34" s="170">
        <f>+☆Start!E36</f>
        <v>0</v>
      </c>
      <c r="E34" s="129"/>
      <c r="F34" s="384"/>
      <c r="G34" s="384"/>
      <c r="H34" s="385"/>
      <c r="I34" s="386"/>
      <c r="J34" s="135">
        <f t="shared" si="0"/>
        <v>0</v>
      </c>
      <c r="K34" s="135">
        <f t="shared" si="1"/>
        <v>0</v>
      </c>
      <c r="L34" s="387">
        <f t="shared" si="2"/>
        <v>0</v>
      </c>
      <c r="M34" s="388">
        <f t="shared" si="3"/>
        <v>0</v>
      </c>
      <c r="N34" s="389">
        <f t="shared" si="4"/>
        <v>0</v>
      </c>
      <c r="O34" s="71">
        <f t="shared" si="5"/>
        <v>0</v>
      </c>
      <c r="P34" s="242">
        <f t="shared" si="6"/>
        <v>0</v>
      </c>
      <c r="Q34" s="547">
        <f t="shared" si="7"/>
        <v>0</v>
      </c>
      <c r="R34" s="109">
        <f t="shared" si="8"/>
        <v>0</v>
      </c>
      <c r="S34" s="547">
        <f t="shared" si="9"/>
        <v>0</v>
      </c>
      <c r="T34" s="110">
        <f t="shared" si="10"/>
        <v>0</v>
      </c>
      <c r="U34" s="103"/>
    </row>
    <row r="35" spans="1:21">
      <c r="A35" s="311">
        <f>+☆Start!B37</f>
        <v>1</v>
      </c>
      <c r="B35" s="311">
        <f>+☆Start!C37</f>
        <v>25</v>
      </c>
      <c r="C35" s="165" t="str">
        <f>+☆Start!D37</f>
        <v>月</v>
      </c>
      <c r="D35" s="170">
        <f>+☆Start!E37</f>
        <v>0</v>
      </c>
      <c r="E35" s="130"/>
      <c r="F35" s="384"/>
      <c r="G35" s="384"/>
      <c r="H35" s="385"/>
      <c r="I35" s="386"/>
      <c r="J35" s="135">
        <f t="shared" si="0"/>
        <v>0</v>
      </c>
      <c r="K35" s="135">
        <f t="shared" si="1"/>
        <v>0</v>
      </c>
      <c r="L35" s="387">
        <f t="shared" si="2"/>
        <v>0</v>
      </c>
      <c r="M35" s="388">
        <f t="shared" si="3"/>
        <v>0</v>
      </c>
      <c r="N35" s="389">
        <f t="shared" si="4"/>
        <v>0</v>
      </c>
      <c r="O35" s="71">
        <f t="shared" si="5"/>
        <v>0</v>
      </c>
      <c r="P35" s="242">
        <f t="shared" si="6"/>
        <v>0</v>
      </c>
      <c r="Q35" s="547">
        <f t="shared" si="7"/>
        <v>0</v>
      </c>
      <c r="R35" s="109">
        <f t="shared" si="8"/>
        <v>0</v>
      </c>
      <c r="S35" s="547">
        <f t="shared" si="9"/>
        <v>0</v>
      </c>
      <c r="T35" s="110">
        <f t="shared" si="10"/>
        <v>0</v>
      </c>
      <c r="U35" s="103"/>
    </row>
    <row r="36" spans="1:21" ht="15.75" customHeight="1" thickBot="1">
      <c r="A36" s="112" t="s">
        <v>64</v>
      </c>
      <c r="B36" s="323"/>
      <c r="C36" s="166"/>
      <c r="D36" s="113"/>
      <c r="E36" s="136">
        <f>SUM(E5:E35)</f>
        <v>0</v>
      </c>
      <c r="F36" s="106">
        <f>COUNTIF(F5:F35,"&gt;=0:00")</f>
        <v>0</v>
      </c>
      <c r="G36" s="104"/>
      <c r="H36" s="105"/>
      <c r="I36" s="104"/>
      <c r="J36" s="383"/>
      <c r="K36" s="383"/>
      <c r="L36" s="383"/>
      <c r="M36" s="383"/>
      <c r="N36" s="246">
        <f t="shared" ref="N36:T36" si="11">SUM(N5:N35)</f>
        <v>0</v>
      </c>
      <c r="O36" s="247">
        <f t="shared" si="11"/>
        <v>0</v>
      </c>
      <c r="P36" s="243">
        <f t="shared" si="11"/>
        <v>0</v>
      </c>
      <c r="Q36" s="548">
        <f t="shared" si="11"/>
        <v>0</v>
      </c>
      <c r="R36" s="107">
        <f t="shared" si="11"/>
        <v>0</v>
      </c>
      <c r="S36" s="549">
        <f t="shared" si="11"/>
        <v>0</v>
      </c>
      <c r="T36" s="108">
        <f t="shared" si="11"/>
        <v>0</v>
      </c>
      <c r="U36" s="103"/>
    </row>
    <row r="37" spans="1:21" hidden="1">
      <c r="N37" s="251">
        <f>IF(P36=0,0,+P36/O2)</f>
        <v>0</v>
      </c>
      <c r="T37" s="28"/>
    </row>
    <row r="38" spans="1:21" hidden="1">
      <c r="N38" s="251">
        <f>IF(R36=0,0,+R36/O3)</f>
        <v>0</v>
      </c>
    </row>
    <row r="39" spans="1:21" hidden="1">
      <c r="N39" s="251" t="e">
        <f>IF(#REF!=0,0,+#REF!/#REF!)</f>
        <v>#REF!</v>
      </c>
    </row>
    <row r="40" spans="1:21" hidden="1">
      <c r="N40" s="251" t="e">
        <f>IF(#REF!=0,0,+#REF!/#REF!)</f>
        <v>#REF!</v>
      </c>
    </row>
  </sheetData>
  <sheetProtection password="C7DC" sheet="1" objects="1" scenarios="1"/>
  <customSheetViews>
    <customSheetView guid="{BDAB181F-01EB-4436-B964-476139DF42C7}" showRuler="0">
      <pane ySplit="5" topLeftCell="A6" activePane="bottomLeft" state="frozen"/>
      <selection pane="bottomLeft" activeCell="K1" sqref="K1"/>
      <pageMargins left="0.28999999999999998" right="0.31" top="0.69" bottom="0.98399999999999999" header="0.7" footer="0.51200000000000001"/>
      <pageSetup paperSize="9" orientation="landscape" horizontalDpi="0" verticalDpi="0" r:id="rId1"/>
      <headerFooter alignWithMargins="0"/>
    </customSheetView>
  </customSheetViews>
  <mergeCells count="4">
    <mergeCell ref="A3:B3"/>
    <mergeCell ref="B1:F2"/>
    <mergeCell ref="I2:N2"/>
    <mergeCell ref="I3:N3"/>
  </mergeCells>
  <phoneticPr fontId="3"/>
  <conditionalFormatting sqref="D5:E35">
    <cfRule type="cellIs" dxfId="5" priority="1" stopIfTrue="1" operator="equal">
      <formula>"日"</formula>
    </cfRule>
  </conditionalFormatting>
  <conditionalFormatting sqref="C5:C35">
    <cfRule type="cellIs" dxfId="4" priority="2" stopIfTrue="1" operator="equal">
      <formula>"土"</formula>
    </cfRule>
    <cfRule type="cellIs" dxfId="3" priority="3" stopIfTrue="1" operator="equal">
      <formula>"日"</formula>
    </cfRule>
  </conditionalFormatting>
  <hyperlinks>
    <hyperlink ref="U3" location="☆Start!A1" display="  Start"/>
    <hyperlink ref="U4" location="集計元帳!A1" display="    集計元帳"/>
  </hyperlinks>
  <pageMargins left="0.28999999999999998" right="0.31" top="0.69" bottom="0.98399999999999999" header="0.7" footer="0.51200000000000001"/>
  <pageSetup paperSize="9" orientation="landscape" horizontalDpi="360" verticalDpi="360" r:id="rId2"/>
  <headerFooter alignWithMargins="0"/>
  <drawing r:id="rId3"/>
  <legacy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V40"/>
  <sheetViews>
    <sheetView workbookViewId="0">
      <pane ySplit="4" topLeftCell="A5" activePane="bottomLeft" state="frozen"/>
      <selection pane="bottomLeft" activeCell="V34" sqref="V34"/>
    </sheetView>
  </sheetViews>
  <sheetFormatPr defaultRowHeight="13.5"/>
  <cols>
    <col min="1" max="1" width="3.75" style="19" customWidth="1"/>
    <col min="2" max="2" width="3.875" style="327" customWidth="1"/>
    <col min="3" max="3" width="4.125" style="169" customWidth="1"/>
    <col min="4" max="4" width="3.375" style="19" hidden="1" customWidth="1"/>
    <col min="5" max="5" width="3.375" style="19" customWidth="1"/>
    <col min="6" max="9" width="7.625" style="19" customWidth="1"/>
    <col min="10" max="13" width="7.625" style="19" hidden="1" customWidth="1"/>
    <col min="14" max="15" width="8.125" style="19" customWidth="1"/>
    <col min="16" max="16" width="8.625" style="19" customWidth="1"/>
    <col min="17" max="17" width="8.625" style="19" hidden="1" customWidth="1"/>
    <col min="18" max="18" width="8.625" style="19" customWidth="1"/>
    <col min="19" max="19" width="8.625" style="19" hidden="1" customWidth="1"/>
    <col min="20" max="20" width="9.75" style="19" customWidth="1"/>
    <col min="21" max="21" width="10.125" style="19" customWidth="1"/>
    <col min="22" max="16384" width="9" style="19"/>
  </cols>
  <sheetData>
    <row r="1" spans="1:22" ht="12.75" customHeight="1" thickTop="1">
      <c r="B1" s="733" t="str">
        <f>+集計元帳!E4</f>
        <v>ｂ</v>
      </c>
      <c r="C1" s="734"/>
      <c r="D1" s="734"/>
      <c r="E1" s="734"/>
      <c r="F1" s="735"/>
      <c r="G1" s="84"/>
      <c r="H1" s="58"/>
      <c r="I1" s="58"/>
      <c r="J1" s="58"/>
      <c r="K1" s="58"/>
      <c r="L1" s="58"/>
      <c r="M1" s="58"/>
      <c r="N1" s="62"/>
      <c r="O1" s="62"/>
    </row>
    <row r="2" spans="1:22" ht="14.25" customHeight="1" thickBot="1">
      <c r="A2" s="77" t="s">
        <v>22</v>
      </c>
      <c r="B2" s="736"/>
      <c r="C2" s="737"/>
      <c r="D2" s="737"/>
      <c r="E2" s="737"/>
      <c r="F2" s="738"/>
      <c r="I2" s="739" t="s">
        <v>19</v>
      </c>
      <c r="J2" s="740"/>
      <c r="K2" s="740"/>
      <c r="L2" s="740"/>
      <c r="M2" s="740"/>
      <c r="N2" s="741"/>
      <c r="O2" s="321">
        <f>+☆Start!W12</f>
        <v>0</v>
      </c>
      <c r="V2" s="114" t="s">
        <v>64</v>
      </c>
    </row>
    <row r="3" spans="1:22" ht="15" customHeight="1" thickTop="1" thickBot="1">
      <c r="A3" s="732">
        <f>+集計元帳!B2</f>
        <v>2010</v>
      </c>
      <c r="B3" s="732"/>
      <c r="C3" s="167" t="s">
        <v>18</v>
      </c>
      <c r="D3" s="59"/>
      <c r="E3" s="59"/>
      <c r="F3" s="59"/>
      <c r="I3" s="742" t="s">
        <v>46</v>
      </c>
      <c r="J3" s="743"/>
      <c r="K3" s="743"/>
      <c r="L3" s="743"/>
      <c r="M3" s="743"/>
      <c r="N3" s="744"/>
      <c r="O3" s="321">
        <f>+☆Start!X12</f>
        <v>0</v>
      </c>
      <c r="P3" s="20"/>
      <c r="Q3" s="550"/>
      <c r="R3" s="72" t="s">
        <v>42</v>
      </c>
      <c r="S3" s="72"/>
      <c r="T3" s="135">
        <f>+時給社員A!T3</f>
        <v>0.70833333333333304</v>
      </c>
      <c r="U3" s="236" t="s">
        <v>105</v>
      </c>
    </row>
    <row r="4" spans="1:22" s="76" customFormat="1">
      <c r="A4" s="73" t="s">
        <v>12</v>
      </c>
      <c r="B4" s="325" t="s">
        <v>13</v>
      </c>
      <c r="C4" s="74" t="s">
        <v>14</v>
      </c>
      <c r="D4" s="81" t="s">
        <v>41</v>
      </c>
      <c r="E4" s="81"/>
      <c r="F4" s="75" t="s">
        <v>15</v>
      </c>
      <c r="G4" s="79" t="s">
        <v>49</v>
      </c>
      <c r="H4" s="316" t="s">
        <v>16</v>
      </c>
      <c r="I4" s="317" t="s">
        <v>50</v>
      </c>
      <c r="J4" s="390"/>
      <c r="K4" s="390"/>
      <c r="L4" s="390"/>
      <c r="M4" s="390"/>
      <c r="N4" s="248" t="s">
        <v>17</v>
      </c>
      <c r="O4" s="249" t="s">
        <v>43</v>
      </c>
      <c r="P4" s="241" t="s">
        <v>19</v>
      </c>
      <c r="Q4" s="241"/>
      <c r="R4" s="315" t="s">
        <v>123</v>
      </c>
      <c r="S4" s="315"/>
      <c r="T4" s="78" t="s">
        <v>11</v>
      </c>
      <c r="U4" s="237" t="s">
        <v>106</v>
      </c>
    </row>
    <row r="5" spans="1:22">
      <c r="A5" s="328">
        <f>+☆Start!B7</f>
        <v>12</v>
      </c>
      <c r="B5" s="328">
        <f>+☆Start!C7</f>
        <v>26</v>
      </c>
      <c r="C5" s="165" t="str">
        <f>+☆Start!D7</f>
        <v>土</v>
      </c>
      <c r="D5" s="86">
        <f>+時給社員A!$D5</f>
        <v>0</v>
      </c>
      <c r="E5" s="137"/>
      <c r="F5" s="384"/>
      <c r="G5" s="384"/>
      <c r="H5" s="385"/>
      <c r="I5" s="386"/>
      <c r="J5" s="135">
        <f>INT(F5)/24+(F5-INT(F5))*100/60/24</f>
        <v>0</v>
      </c>
      <c r="K5" s="135">
        <f>INT(G5)/24+(G5-INT(G5))*100/60/24</f>
        <v>0</v>
      </c>
      <c r="L5" s="387">
        <f>INT(H5)/24+(H5-INT(H5))*100/60/24</f>
        <v>0</v>
      </c>
      <c r="M5" s="388">
        <f>INT(I5)/24+(I5-INT(I5))*100/60/24</f>
        <v>0</v>
      </c>
      <c r="N5" s="389">
        <f>IF(IF(ISBLANK(J5),0,IF(J5&gt;$T$3,0,$T$3-J5)-K5)-IF($T$3-L5&gt;=0,$T$3-L5,0)&gt;0,IF(ISBLANK(J5),0,IF(J5&gt;$T$3,0,$T$3-J5)-K5)-IF($T$3-L5&gt;=0,$T$3-L5,0),0)</f>
        <v>0</v>
      </c>
      <c r="O5" s="71">
        <f>IF((L5-$T$3)&lt;=0,0,L5-J5-K5-N5-M5)</f>
        <v>0</v>
      </c>
      <c r="P5" s="65">
        <f>IF(D5=0,N5,0)*($O$2*24)</f>
        <v>0</v>
      </c>
      <c r="Q5" s="551">
        <f>IF(P5&gt;0,N5,0)</f>
        <v>0</v>
      </c>
      <c r="R5" s="60">
        <f>IF(D5=0,O5,0)*($O$3*24)</f>
        <v>0</v>
      </c>
      <c r="S5" s="551">
        <f>IF(R5&gt;0,O5,0)</f>
        <v>0</v>
      </c>
      <c r="T5" s="66">
        <f>+P5+R5</f>
        <v>0</v>
      </c>
      <c r="U5" s="61"/>
    </row>
    <row r="6" spans="1:22">
      <c r="A6" s="328">
        <f>+☆Start!B8</f>
        <v>12</v>
      </c>
      <c r="B6" s="328">
        <f>+☆Start!C8</f>
        <v>27</v>
      </c>
      <c r="C6" s="165" t="str">
        <f>+☆Start!D8</f>
        <v>日</v>
      </c>
      <c r="D6" s="86">
        <f>+時給社員A!$D6</f>
        <v>0</v>
      </c>
      <c r="E6" s="137"/>
      <c r="F6" s="384"/>
      <c r="G6" s="384"/>
      <c r="H6" s="385"/>
      <c r="I6" s="386"/>
      <c r="J6" s="135">
        <f t="shared" ref="J6:J35" si="0">INT(F6)/24+(F6-INT(F6))*100/60/24</f>
        <v>0</v>
      </c>
      <c r="K6" s="135">
        <f t="shared" ref="K6:K35" si="1">INT(G6)/24+(G6-INT(G6))*100/60/24</f>
        <v>0</v>
      </c>
      <c r="L6" s="387">
        <f t="shared" ref="L6:L35" si="2">INT(H6)/24+(H6-INT(H6))*100/60/24</f>
        <v>0</v>
      </c>
      <c r="M6" s="388">
        <f t="shared" ref="M6:M35" si="3">INT(I6)/24+(I6-INT(I6))*100/60/24</f>
        <v>0</v>
      </c>
      <c r="N6" s="389">
        <f t="shared" ref="N6:N35" si="4">IF(IF(ISBLANK(J6),0,IF(J6&gt;$T$3,0,$T$3-J6)-K6)-IF($T$3-L6&gt;=0,$T$3-L6,0)&gt;0,IF(ISBLANK(J6),0,IF(J6&gt;$T$3,0,$T$3-J6)-K6)-IF($T$3-L6&gt;=0,$T$3-L6,0),0)</f>
        <v>0</v>
      </c>
      <c r="O6" s="71">
        <f t="shared" ref="O6:O35" si="5">IF((L6-$T$3)&lt;=0,0,L6-J6-K6-N6-M6)</f>
        <v>0</v>
      </c>
      <c r="P6" s="65">
        <f t="shared" ref="P6:P35" si="6">IF(D6=0,N6,0)*($O$2*24)</f>
        <v>0</v>
      </c>
      <c r="Q6" s="551">
        <f t="shared" ref="Q6:Q35" si="7">IF(P6&gt;0,N6,0)</f>
        <v>0</v>
      </c>
      <c r="R6" s="60">
        <f t="shared" ref="R6:R35" si="8">IF(D6=0,O6,0)*($O$3*24)</f>
        <v>0</v>
      </c>
      <c r="S6" s="551">
        <f t="shared" ref="S6:S35" si="9">IF(R6&gt;0,O6,0)</f>
        <v>0</v>
      </c>
      <c r="T6" s="66">
        <f t="shared" ref="T6:T35" si="10">+P6+R6</f>
        <v>0</v>
      </c>
      <c r="U6" s="61"/>
    </row>
    <row r="7" spans="1:22">
      <c r="A7" s="328">
        <f>+☆Start!B9</f>
        <v>12</v>
      </c>
      <c r="B7" s="328">
        <f>+☆Start!C9</f>
        <v>28</v>
      </c>
      <c r="C7" s="165" t="str">
        <f>+☆Start!D9</f>
        <v>月</v>
      </c>
      <c r="D7" s="86">
        <f>+時給社員A!$D7</f>
        <v>0</v>
      </c>
      <c r="E7" s="137"/>
      <c r="F7" s="384"/>
      <c r="G7" s="384"/>
      <c r="H7" s="385"/>
      <c r="I7" s="386"/>
      <c r="J7" s="135">
        <f t="shared" si="0"/>
        <v>0</v>
      </c>
      <c r="K7" s="135">
        <f t="shared" si="1"/>
        <v>0</v>
      </c>
      <c r="L7" s="387">
        <f t="shared" si="2"/>
        <v>0</v>
      </c>
      <c r="M7" s="388">
        <f t="shared" si="3"/>
        <v>0</v>
      </c>
      <c r="N7" s="389">
        <f t="shared" si="4"/>
        <v>0</v>
      </c>
      <c r="O7" s="71">
        <f t="shared" si="5"/>
        <v>0</v>
      </c>
      <c r="P7" s="65">
        <f t="shared" si="6"/>
        <v>0</v>
      </c>
      <c r="Q7" s="551">
        <f t="shared" si="7"/>
        <v>0</v>
      </c>
      <c r="R7" s="60">
        <f t="shared" si="8"/>
        <v>0</v>
      </c>
      <c r="S7" s="551">
        <f t="shared" si="9"/>
        <v>0</v>
      </c>
      <c r="T7" s="66">
        <f t="shared" si="10"/>
        <v>0</v>
      </c>
      <c r="U7" s="61"/>
    </row>
    <row r="8" spans="1:22">
      <c r="A8" s="328">
        <f>+☆Start!B10</f>
        <v>12</v>
      </c>
      <c r="B8" s="328">
        <f>+☆Start!C10</f>
        <v>29</v>
      </c>
      <c r="C8" s="165" t="str">
        <f>+☆Start!D10</f>
        <v>火</v>
      </c>
      <c r="D8" s="86">
        <f>+時給社員A!$D8</f>
        <v>0</v>
      </c>
      <c r="E8" s="137"/>
      <c r="F8" s="384"/>
      <c r="G8" s="384"/>
      <c r="H8" s="385"/>
      <c r="I8" s="386"/>
      <c r="J8" s="135">
        <f t="shared" si="0"/>
        <v>0</v>
      </c>
      <c r="K8" s="135">
        <f t="shared" si="1"/>
        <v>0</v>
      </c>
      <c r="L8" s="387">
        <f t="shared" si="2"/>
        <v>0</v>
      </c>
      <c r="M8" s="388">
        <f t="shared" si="3"/>
        <v>0</v>
      </c>
      <c r="N8" s="389">
        <f t="shared" si="4"/>
        <v>0</v>
      </c>
      <c r="O8" s="71">
        <f t="shared" si="5"/>
        <v>0</v>
      </c>
      <c r="P8" s="65">
        <f t="shared" si="6"/>
        <v>0</v>
      </c>
      <c r="Q8" s="551">
        <f t="shared" si="7"/>
        <v>0</v>
      </c>
      <c r="R8" s="60">
        <f t="shared" si="8"/>
        <v>0</v>
      </c>
      <c r="S8" s="551">
        <f t="shared" si="9"/>
        <v>0</v>
      </c>
      <c r="T8" s="66">
        <f t="shared" si="10"/>
        <v>0</v>
      </c>
      <c r="U8" s="61"/>
    </row>
    <row r="9" spans="1:22">
      <c r="A9" s="328">
        <f>+☆Start!B11</f>
        <v>12</v>
      </c>
      <c r="B9" s="328">
        <f>+☆Start!C11</f>
        <v>30</v>
      </c>
      <c r="C9" s="165" t="str">
        <f>+☆Start!D11</f>
        <v>水</v>
      </c>
      <c r="D9" s="86">
        <f>+時給社員A!$D9</f>
        <v>0</v>
      </c>
      <c r="E9" s="137"/>
      <c r="F9" s="384"/>
      <c r="G9" s="384"/>
      <c r="H9" s="385"/>
      <c r="I9" s="386"/>
      <c r="J9" s="135">
        <f t="shared" si="0"/>
        <v>0</v>
      </c>
      <c r="K9" s="135">
        <f t="shared" si="1"/>
        <v>0</v>
      </c>
      <c r="L9" s="387">
        <f t="shared" si="2"/>
        <v>0</v>
      </c>
      <c r="M9" s="388">
        <f t="shared" si="3"/>
        <v>0</v>
      </c>
      <c r="N9" s="389">
        <f t="shared" si="4"/>
        <v>0</v>
      </c>
      <c r="O9" s="71">
        <f t="shared" si="5"/>
        <v>0</v>
      </c>
      <c r="P9" s="65">
        <f t="shared" si="6"/>
        <v>0</v>
      </c>
      <c r="Q9" s="551">
        <f t="shared" si="7"/>
        <v>0</v>
      </c>
      <c r="R9" s="60">
        <f t="shared" si="8"/>
        <v>0</v>
      </c>
      <c r="S9" s="551">
        <f t="shared" si="9"/>
        <v>0</v>
      </c>
      <c r="T9" s="66">
        <f t="shared" si="10"/>
        <v>0</v>
      </c>
      <c r="U9" s="61"/>
    </row>
    <row r="10" spans="1:22">
      <c r="A10" s="328">
        <f>+☆Start!B12</f>
        <v>12</v>
      </c>
      <c r="B10" s="328">
        <f>+☆Start!C12</f>
        <v>31</v>
      </c>
      <c r="C10" s="165" t="str">
        <f>+☆Start!D12</f>
        <v>木</v>
      </c>
      <c r="D10" s="86">
        <f>+時給社員A!$D10</f>
        <v>0</v>
      </c>
      <c r="E10" s="137"/>
      <c r="F10" s="384"/>
      <c r="G10" s="384"/>
      <c r="H10" s="385"/>
      <c r="I10" s="386"/>
      <c r="J10" s="135">
        <f t="shared" si="0"/>
        <v>0</v>
      </c>
      <c r="K10" s="135">
        <f t="shared" si="1"/>
        <v>0</v>
      </c>
      <c r="L10" s="387">
        <f t="shared" si="2"/>
        <v>0</v>
      </c>
      <c r="M10" s="388">
        <f t="shared" si="3"/>
        <v>0</v>
      </c>
      <c r="N10" s="389">
        <f t="shared" si="4"/>
        <v>0</v>
      </c>
      <c r="O10" s="71">
        <f t="shared" si="5"/>
        <v>0</v>
      </c>
      <c r="P10" s="65">
        <f t="shared" si="6"/>
        <v>0</v>
      </c>
      <c r="Q10" s="551">
        <f t="shared" si="7"/>
        <v>0</v>
      </c>
      <c r="R10" s="60">
        <f t="shared" si="8"/>
        <v>0</v>
      </c>
      <c r="S10" s="551">
        <f t="shared" si="9"/>
        <v>0</v>
      </c>
      <c r="T10" s="66">
        <f t="shared" si="10"/>
        <v>0</v>
      </c>
      <c r="U10" s="61"/>
    </row>
    <row r="11" spans="1:22">
      <c r="A11" s="328">
        <f>+☆Start!B13</f>
        <v>1</v>
      </c>
      <c r="B11" s="328">
        <f>+☆Start!C13</f>
        <v>1</v>
      </c>
      <c r="C11" s="165" t="str">
        <f>+☆Start!D13</f>
        <v>金</v>
      </c>
      <c r="D11" s="86">
        <f>+時給社員A!$D11</f>
        <v>0</v>
      </c>
      <c r="E11" s="137"/>
      <c r="F11" s="384"/>
      <c r="G11" s="384"/>
      <c r="H11" s="385"/>
      <c r="I11" s="386"/>
      <c r="J11" s="135">
        <f t="shared" si="0"/>
        <v>0</v>
      </c>
      <c r="K11" s="135">
        <f t="shared" si="1"/>
        <v>0</v>
      </c>
      <c r="L11" s="387">
        <f t="shared" si="2"/>
        <v>0</v>
      </c>
      <c r="M11" s="388">
        <f t="shared" si="3"/>
        <v>0</v>
      </c>
      <c r="N11" s="389">
        <f t="shared" si="4"/>
        <v>0</v>
      </c>
      <c r="O11" s="71">
        <f t="shared" si="5"/>
        <v>0</v>
      </c>
      <c r="P11" s="65">
        <f t="shared" si="6"/>
        <v>0</v>
      </c>
      <c r="Q11" s="551">
        <f t="shared" si="7"/>
        <v>0</v>
      </c>
      <c r="R11" s="60">
        <f t="shared" si="8"/>
        <v>0</v>
      </c>
      <c r="S11" s="551">
        <f t="shared" si="9"/>
        <v>0</v>
      </c>
      <c r="T11" s="66">
        <f t="shared" si="10"/>
        <v>0</v>
      </c>
      <c r="U11" s="61"/>
    </row>
    <row r="12" spans="1:22">
      <c r="A12" s="328">
        <f>+☆Start!B14</f>
        <v>1</v>
      </c>
      <c r="B12" s="328">
        <f>+☆Start!C14</f>
        <v>2</v>
      </c>
      <c r="C12" s="165" t="str">
        <f>+☆Start!D14</f>
        <v>土</v>
      </c>
      <c r="D12" s="86">
        <f>+時給社員A!$D$12</f>
        <v>0</v>
      </c>
      <c r="E12" s="137"/>
      <c r="F12" s="384"/>
      <c r="G12" s="384"/>
      <c r="H12" s="385"/>
      <c r="I12" s="386"/>
      <c r="J12" s="135">
        <f t="shared" si="0"/>
        <v>0</v>
      </c>
      <c r="K12" s="135">
        <f t="shared" si="1"/>
        <v>0</v>
      </c>
      <c r="L12" s="387">
        <f t="shared" si="2"/>
        <v>0</v>
      </c>
      <c r="M12" s="388">
        <f t="shared" si="3"/>
        <v>0</v>
      </c>
      <c r="N12" s="389">
        <f t="shared" si="4"/>
        <v>0</v>
      </c>
      <c r="O12" s="71">
        <f t="shared" si="5"/>
        <v>0</v>
      </c>
      <c r="P12" s="65">
        <f t="shared" si="6"/>
        <v>0</v>
      </c>
      <c r="Q12" s="551">
        <f t="shared" si="7"/>
        <v>0</v>
      </c>
      <c r="R12" s="60">
        <f t="shared" si="8"/>
        <v>0</v>
      </c>
      <c r="S12" s="551">
        <f t="shared" si="9"/>
        <v>0</v>
      </c>
      <c r="T12" s="66">
        <f t="shared" si="10"/>
        <v>0</v>
      </c>
      <c r="U12" s="61"/>
    </row>
    <row r="13" spans="1:22">
      <c r="A13" s="328">
        <f>+☆Start!B15</f>
        <v>1</v>
      </c>
      <c r="B13" s="328">
        <f>+☆Start!C15</f>
        <v>3</v>
      </c>
      <c r="C13" s="165" t="str">
        <f>+☆Start!D15</f>
        <v>日</v>
      </c>
      <c r="D13" s="86">
        <f>+時給社員A!$D$13</f>
        <v>0</v>
      </c>
      <c r="E13" s="137"/>
      <c r="F13" s="384"/>
      <c r="G13" s="384"/>
      <c r="H13" s="385"/>
      <c r="I13" s="386"/>
      <c r="J13" s="135">
        <f t="shared" si="0"/>
        <v>0</v>
      </c>
      <c r="K13" s="135">
        <f t="shared" si="1"/>
        <v>0</v>
      </c>
      <c r="L13" s="387">
        <f t="shared" si="2"/>
        <v>0</v>
      </c>
      <c r="M13" s="388">
        <f t="shared" si="3"/>
        <v>0</v>
      </c>
      <c r="N13" s="389">
        <f t="shared" si="4"/>
        <v>0</v>
      </c>
      <c r="O13" s="71">
        <f t="shared" si="5"/>
        <v>0</v>
      </c>
      <c r="P13" s="65">
        <f t="shared" si="6"/>
        <v>0</v>
      </c>
      <c r="Q13" s="551">
        <f t="shared" si="7"/>
        <v>0</v>
      </c>
      <c r="R13" s="60">
        <f t="shared" si="8"/>
        <v>0</v>
      </c>
      <c r="S13" s="551">
        <f t="shared" si="9"/>
        <v>0</v>
      </c>
      <c r="T13" s="66">
        <f t="shared" si="10"/>
        <v>0</v>
      </c>
      <c r="U13" s="61"/>
    </row>
    <row r="14" spans="1:22">
      <c r="A14" s="328">
        <f>+☆Start!B16</f>
        <v>1</v>
      </c>
      <c r="B14" s="328">
        <f>+☆Start!C16</f>
        <v>4</v>
      </c>
      <c r="C14" s="165" t="str">
        <f>+☆Start!D16</f>
        <v>月</v>
      </c>
      <c r="D14" s="86">
        <f>+時給社員A!$D$14</f>
        <v>0</v>
      </c>
      <c r="E14" s="137"/>
      <c r="F14" s="384"/>
      <c r="G14" s="384"/>
      <c r="H14" s="385"/>
      <c r="I14" s="386"/>
      <c r="J14" s="135">
        <f t="shared" si="0"/>
        <v>0</v>
      </c>
      <c r="K14" s="135">
        <f t="shared" si="1"/>
        <v>0</v>
      </c>
      <c r="L14" s="387">
        <f t="shared" si="2"/>
        <v>0</v>
      </c>
      <c r="M14" s="388">
        <f t="shared" si="3"/>
        <v>0</v>
      </c>
      <c r="N14" s="389">
        <f t="shared" si="4"/>
        <v>0</v>
      </c>
      <c r="O14" s="71">
        <f t="shared" si="5"/>
        <v>0</v>
      </c>
      <c r="P14" s="65">
        <f t="shared" si="6"/>
        <v>0</v>
      </c>
      <c r="Q14" s="551">
        <f t="shared" si="7"/>
        <v>0</v>
      </c>
      <c r="R14" s="60">
        <f t="shared" si="8"/>
        <v>0</v>
      </c>
      <c r="S14" s="551">
        <f t="shared" si="9"/>
        <v>0</v>
      </c>
      <c r="T14" s="66">
        <f t="shared" si="10"/>
        <v>0</v>
      </c>
      <c r="U14" s="61"/>
    </row>
    <row r="15" spans="1:22">
      <c r="A15" s="328">
        <f>+☆Start!B17</f>
        <v>1</v>
      </c>
      <c r="B15" s="328">
        <f>+☆Start!C17</f>
        <v>5</v>
      </c>
      <c r="C15" s="165" t="str">
        <f>+☆Start!D17</f>
        <v>火</v>
      </c>
      <c r="D15" s="86">
        <f>+時給社員A!$D$15</f>
        <v>0</v>
      </c>
      <c r="E15" s="137"/>
      <c r="F15" s="384"/>
      <c r="G15" s="384"/>
      <c r="H15" s="385"/>
      <c r="I15" s="386"/>
      <c r="J15" s="135">
        <f t="shared" si="0"/>
        <v>0</v>
      </c>
      <c r="K15" s="135">
        <f t="shared" si="1"/>
        <v>0</v>
      </c>
      <c r="L15" s="387">
        <f t="shared" si="2"/>
        <v>0</v>
      </c>
      <c r="M15" s="388">
        <f t="shared" si="3"/>
        <v>0</v>
      </c>
      <c r="N15" s="389">
        <f t="shared" si="4"/>
        <v>0</v>
      </c>
      <c r="O15" s="71">
        <f t="shared" si="5"/>
        <v>0</v>
      </c>
      <c r="P15" s="65">
        <f t="shared" si="6"/>
        <v>0</v>
      </c>
      <c r="Q15" s="551">
        <f t="shared" si="7"/>
        <v>0</v>
      </c>
      <c r="R15" s="60">
        <f t="shared" si="8"/>
        <v>0</v>
      </c>
      <c r="S15" s="551">
        <f t="shared" si="9"/>
        <v>0</v>
      </c>
      <c r="T15" s="66">
        <f t="shared" si="10"/>
        <v>0</v>
      </c>
      <c r="U15" s="61"/>
    </row>
    <row r="16" spans="1:22">
      <c r="A16" s="328">
        <f>+☆Start!B18</f>
        <v>1</v>
      </c>
      <c r="B16" s="328">
        <f>+☆Start!C18</f>
        <v>6</v>
      </c>
      <c r="C16" s="165" t="str">
        <f>+☆Start!D18</f>
        <v>水</v>
      </c>
      <c r="D16" s="86">
        <f>+時給社員A!D16</f>
        <v>0</v>
      </c>
      <c r="E16" s="137"/>
      <c r="F16" s="384"/>
      <c r="G16" s="384"/>
      <c r="H16" s="385"/>
      <c r="I16" s="386"/>
      <c r="J16" s="135">
        <f t="shared" si="0"/>
        <v>0</v>
      </c>
      <c r="K16" s="135">
        <f t="shared" si="1"/>
        <v>0</v>
      </c>
      <c r="L16" s="387">
        <f t="shared" si="2"/>
        <v>0</v>
      </c>
      <c r="M16" s="388">
        <f t="shared" si="3"/>
        <v>0</v>
      </c>
      <c r="N16" s="389">
        <f t="shared" si="4"/>
        <v>0</v>
      </c>
      <c r="O16" s="71">
        <f t="shared" si="5"/>
        <v>0</v>
      </c>
      <c r="P16" s="65">
        <f t="shared" si="6"/>
        <v>0</v>
      </c>
      <c r="Q16" s="551">
        <f t="shared" si="7"/>
        <v>0</v>
      </c>
      <c r="R16" s="60">
        <f t="shared" si="8"/>
        <v>0</v>
      </c>
      <c r="S16" s="551">
        <f t="shared" si="9"/>
        <v>0</v>
      </c>
      <c r="T16" s="66">
        <f t="shared" si="10"/>
        <v>0</v>
      </c>
      <c r="U16" s="61"/>
    </row>
    <row r="17" spans="1:21">
      <c r="A17" s="328">
        <f>+☆Start!B19</f>
        <v>1</v>
      </c>
      <c r="B17" s="328">
        <f>+☆Start!C19</f>
        <v>7</v>
      </c>
      <c r="C17" s="165" t="str">
        <f>+☆Start!D19</f>
        <v>木</v>
      </c>
      <c r="D17" s="86">
        <f>+時給社員A!$D$17</f>
        <v>0</v>
      </c>
      <c r="E17" s="137"/>
      <c r="F17" s="384"/>
      <c r="G17" s="384"/>
      <c r="H17" s="385"/>
      <c r="I17" s="386"/>
      <c r="J17" s="135">
        <f t="shared" si="0"/>
        <v>0</v>
      </c>
      <c r="K17" s="135">
        <f t="shared" si="1"/>
        <v>0</v>
      </c>
      <c r="L17" s="387">
        <f t="shared" si="2"/>
        <v>0</v>
      </c>
      <c r="M17" s="388">
        <f t="shared" si="3"/>
        <v>0</v>
      </c>
      <c r="N17" s="389">
        <f t="shared" si="4"/>
        <v>0</v>
      </c>
      <c r="O17" s="71">
        <f t="shared" si="5"/>
        <v>0</v>
      </c>
      <c r="P17" s="65">
        <f t="shared" si="6"/>
        <v>0</v>
      </c>
      <c r="Q17" s="551">
        <f t="shared" si="7"/>
        <v>0</v>
      </c>
      <c r="R17" s="60">
        <f t="shared" si="8"/>
        <v>0</v>
      </c>
      <c r="S17" s="551">
        <f t="shared" si="9"/>
        <v>0</v>
      </c>
      <c r="T17" s="66">
        <f t="shared" si="10"/>
        <v>0</v>
      </c>
      <c r="U17" s="61"/>
    </row>
    <row r="18" spans="1:21">
      <c r="A18" s="328">
        <f>+☆Start!B20</f>
        <v>1</v>
      </c>
      <c r="B18" s="328">
        <f>+☆Start!C20</f>
        <v>8</v>
      </c>
      <c r="C18" s="165" t="str">
        <f>+☆Start!D20</f>
        <v>金</v>
      </c>
      <c r="D18" s="86">
        <f>+時給社員A!$D$18</f>
        <v>0</v>
      </c>
      <c r="E18" s="137"/>
      <c r="F18" s="384"/>
      <c r="G18" s="384"/>
      <c r="H18" s="385"/>
      <c r="I18" s="386"/>
      <c r="J18" s="135">
        <f t="shared" si="0"/>
        <v>0</v>
      </c>
      <c r="K18" s="135">
        <f t="shared" si="1"/>
        <v>0</v>
      </c>
      <c r="L18" s="387">
        <f t="shared" si="2"/>
        <v>0</v>
      </c>
      <c r="M18" s="388">
        <f t="shared" si="3"/>
        <v>0</v>
      </c>
      <c r="N18" s="389">
        <f t="shared" si="4"/>
        <v>0</v>
      </c>
      <c r="O18" s="71">
        <f t="shared" si="5"/>
        <v>0</v>
      </c>
      <c r="P18" s="65">
        <f t="shared" si="6"/>
        <v>0</v>
      </c>
      <c r="Q18" s="551">
        <f t="shared" si="7"/>
        <v>0</v>
      </c>
      <c r="R18" s="60">
        <f t="shared" si="8"/>
        <v>0</v>
      </c>
      <c r="S18" s="551">
        <f t="shared" si="9"/>
        <v>0</v>
      </c>
      <c r="T18" s="66">
        <f t="shared" si="10"/>
        <v>0</v>
      </c>
      <c r="U18" s="61"/>
    </row>
    <row r="19" spans="1:21">
      <c r="A19" s="328">
        <f>+☆Start!B21</f>
        <v>1</v>
      </c>
      <c r="B19" s="328">
        <f>+☆Start!C21</f>
        <v>9</v>
      </c>
      <c r="C19" s="165" t="str">
        <f>+☆Start!D21</f>
        <v>土</v>
      </c>
      <c r="D19" s="86">
        <f>+時給社員A!$D$19</f>
        <v>0</v>
      </c>
      <c r="E19" s="137"/>
      <c r="F19" s="384"/>
      <c r="G19" s="384"/>
      <c r="H19" s="385"/>
      <c r="I19" s="386"/>
      <c r="J19" s="135">
        <f t="shared" si="0"/>
        <v>0</v>
      </c>
      <c r="K19" s="135">
        <f t="shared" si="1"/>
        <v>0</v>
      </c>
      <c r="L19" s="387">
        <f t="shared" si="2"/>
        <v>0</v>
      </c>
      <c r="M19" s="388">
        <f t="shared" si="3"/>
        <v>0</v>
      </c>
      <c r="N19" s="389">
        <f t="shared" si="4"/>
        <v>0</v>
      </c>
      <c r="O19" s="71">
        <f t="shared" si="5"/>
        <v>0</v>
      </c>
      <c r="P19" s="65">
        <f t="shared" si="6"/>
        <v>0</v>
      </c>
      <c r="Q19" s="551">
        <f t="shared" si="7"/>
        <v>0</v>
      </c>
      <c r="R19" s="60">
        <f t="shared" si="8"/>
        <v>0</v>
      </c>
      <c r="S19" s="551">
        <f t="shared" si="9"/>
        <v>0</v>
      </c>
      <c r="T19" s="66">
        <f t="shared" si="10"/>
        <v>0</v>
      </c>
      <c r="U19" s="61"/>
    </row>
    <row r="20" spans="1:21">
      <c r="A20" s="328">
        <f>+☆Start!B22</f>
        <v>1</v>
      </c>
      <c r="B20" s="328">
        <f>+☆Start!C22</f>
        <v>10</v>
      </c>
      <c r="C20" s="165" t="str">
        <f>+☆Start!D22</f>
        <v>日</v>
      </c>
      <c r="D20" s="86">
        <f>+時給社員A!$D$20</f>
        <v>0</v>
      </c>
      <c r="E20" s="137"/>
      <c r="F20" s="384"/>
      <c r="G20" s="384"/>
      <c r="H20" s="385"/>
      <c r="I20" s="386"/>
      <c r="J20" s="135">
        <f t="shared" si="0"/>
        <v>0</v>
      </c>
      <c r="K20" s="135">
        <f t="shared" si="1"/>
        <v>0</v>
      </c>
      <c r="L20" s="387">
        <f t="shared" si="2"/>
        <v>0</v>
      </c>
      <c r="M20" s="388">
        <f t="shared" si="3"/>
        <v>0</v>
      </c>
      <c r="N20" s="389">
        <f t="shared" si="4"/>
        <v>0</v>
      </c>
      <c r="O20" s="71">
        <f t="shared" si="5"/>
        <v>0</v>
      </c>
      <c r="P20" s="65">
        <f t="shared" si="6"/>
        <v>0</v>
      </c>
      <c r="Q20" s="551">
        <f t="shared" si="7"/>
        <v>0</v>
      </c>
      <c r="R20" s="60">
        <f t="shared" si="8"/>
        <v>0</v>
      </c>
      <c r="S20" s="551">
        <f t="shared" si="9"/>
        <v>0</v>
      </c>
      <c r="T20" s="66">
        <f t="shared" si="10"/>
        <v>0</v>
      </c>
      <c r="U20" s="61"/>
    </row>
    <row r="21" spans="1:21">
      <c r="A21" s="328">
        <f>+☆Start!B23</f>
        <v>1</v>
      </c>
      <c r="B21" s="328">
        <f>+☆Start!C23</f>
        <v>11</v>
      </c>
      <c r="C21" s="165" t="str">
        <f>+☆Start!D23</f>
        <v>月</v>
      </c>
      <c r="D21" s="86">
        <f>+時給社員A!$D$21</f>
        <v>0</v>
      </c>
      <c r="E21" s="137"/>
      <c r="F21" s="384"/>
      <c r="G21" s="384"/>
      <c r="H21" s="385"/>
      <c r="I21" s="386"/>
      <c r="J21" s="135">
        <f t="shared" si="0"/>
        <v>0</v>
      </c>
      <c r="K21" s="135">
        <f t="shared" si="1"/>
        <v>0</v>
      </c>
      <c r="L21" s="387">
        <f t="shared" si="2"/>
        <v>0</v>
      </c>
      <c r="M21" s="388">
        <f t="shared" si="3"/>
        <v>0</v>
      </c>
      <c r="N21" s="389">
        <f t="shared" si="4"/>
        <v>0</v>
      </c>
      <c r="O21" s="71">
        <f t="shared" si="5"/>
        <v>0</v>
      </c>
      <c r="P21" s="65">
        <f t="shared" si="6"/>
        <v>0</v>
      </c>
      <c r="Q21" s="551">
        <f t="shared" si="7"/>
        <v>0</v>
      </c>
      <c r="R21" s="60">
        <f t="shared" si="8"/>
        <v>0</v>
      </c>
      <c r="S21" s="551">
        <f t="shared" si="9"/>
        <v>0</v>
      </c>
      <c r="T21" s="66">
        <f t="shared" si="10"/>
        <v>0</v>
      </c>
      <c r="U21" s="61"/>
    </row>
    <row r="22" spans="1:21">
      <c r="A22" s="328">
        <f>+☆Start!B24</f>
        <v>1</v>
      </c>
      <c r="B22" s="328">
        <f>+☆Start!C24</f>
        <v>12</v>
      </c>
      <c r="C22" s="165" t="str">
        <f>+☆Start!D24</f>
        <v>火</v>
      </c>
      <c r="D22" s="86">
        <f>+時給社員A!$D$22</f>
        <v>0</v>
      </c>
      <c r="E22" s="137"/>
      <c r="F22" s="384"/>
      <c r="G22" s="384"/>
      <c r="H22" s="385"/>
      <c r="I22" s="386"/>
      <c r="J22" s="135">
        <f t="shared" si="0"/>
        <v>0</v>
      </c>
      <c r="K22" s="135">
        <f t="shared" si="1"/>
        <v>0</v>
      </c>
      <c r="L22" s="387">
        <f t="shared" si="2"/>
        <v>0</v>
      </c>
      <c r="M22" s="388">
        <f t="shared" si="3"/>
        <v>0</v>
      </c>
      <c r="N22" s="389">
        <f t="shared" si="4"/>
        <v>0</v>
      </c>
      <c r="O22" s="71">
        <f t="shared" si="5"/>
        <v>0</v>
      </c>
      <c r="P22" s="65">
        <f t="shared" si="6"/>
        <v>0</v>
      </c>
      <c r="Q22" s="551">
        <f t="shared" si="7"/>
        <v>0</v>
      </c>
      <c r="R22" s="60">
        <f t="shared" si="8"/>
        <v>0</v>
      </c>
      <c r="S22" s="551">
        <f t="shared" si="9"/>
        <v>0</v>
      </c>
      <c r="T22" s="66">
        <f t="shared" si="10"/>
        <v>0</v>
      </c>
      <c r="U22" s="61"/>
    </row>
    <row r="23" spans="1:21">
      <c r="A23" s="328">
        <f>+☆Start!B25</f>
        <v>1</v>
      </c>
      <c r="B23" s="328">
        <f>+☆Start!C25</f>
        <v>13</v>
      </c>
      <c r="C23" s="165" t="str">
        <f>+☆Start!D25</f>
        <v>水</v>
      </c>
      <c r="D23" s="86">
        <f>+時給社員A!$D$23</f>
        <v>0</v>
      </c>
      <c r="E23" s="137"/>
      <c r="F23" s="384"/>
      <c r="G23" s="384"/>
      <c r="H23" s="385"/>
      <c r="I23" s="386"/>
      <c r="J23" s="135">
        <f t="shared" si="0"/>
        <v>0</v>
      </c>
      <c r="K23" s="135">
        <f t="shared" si="1"/>
        <v>0</v>
      </c>
      <c r="L23" s="387">
        <f t="shared" si="2"/>
        <v>0</v>
      </c>
      <c r="M23" s="388">
        <f t="shared" si="3"/>
        <v>0</v>
      </c>
      <c r="N23" s="389">
        <f t="shared" si="4"/>
        <v>0</v>
      </c>
      <c r="O23" s="71">
        <f t="shared" si="5"/>
        <v>0</v>
      </c>
      <c r="P23" s="65">
        <f t="shared" si="6"/>
        <v>0</v>
      </c>
      <c r="Q23" s="551">
        <f t="shared" si="7"/>
        <v>0</v>
      </c>
      <c r="R23" s="60">
        <f t="shared" si="8"/>
        <v>0</v>
      </c>
      <c r="S23" s="551">
        <f t="shared" si="9"/>
        <v>0</v>
      </c>
      <c r="T23" s="66">
        <f t="shared" si="10"/>
        <v>0</v>
      </c>
      <c r="U23" s="61"/>
    </row>
    <row r="24" spans="1:21">
      <c r="A24" s="328">
        <f>+☆Start!B26</f>
        <v>1</v>
      </c>
      <c r="B24" s="328">
        <f>+☆Start!C26</f>
        <v>14</v>
      </c>
      <c r="C24" s="165" t="str">
        <f>+☆Start!D26</f>
        <v>木</v>
      </c>
      <c r="D24" s="86">
        <f>+時給社員A!$D$24</f>
        <v>0</v>
      </c>
      <c r="E24" s="137"/>
      <c r="F24" s="384"/>
      <c r="G24" s="384"/>
      <c r="H24" s="385"/>
      <c r="I24" s="386"/>
      <c r="J24" s="135">
        <f t="shared" si="0"/>
        <v>0</v>
      </c>
      <c r="K24" s="135">
        <f t="shared" si="1"/>
        <v>0</v>
      </c>
      <c r="L24" s="387">
        <f t="shared" si="2"/>
        <v>0</v>
      </c>
      <c r="M24" s="388">
        <f t="shared" si="3"/>
        <v>0</v>
      </c>
      <c r="N24" s="389">
        <f t="shared" si="4"/>
        <v>0</v>
      </c>
      <c r="O24" s="71">
        <f t="shared" si="5"/>
        <v>0</v>
      </c>
      <c r="P24" s="65">
        <f t="shared" si="6"/>
        <v>0</v>
      </c>
      <c r="Q24" s="551">
        <f t="shared" si="7"/>
        <v>0</v>
      </c>
      <c r="R24" s="60">
        <f t="shared" si="8"/>
        <v>0</v>
      </c>
      <c r="S24" s="551">
        <f t="shared" si="9"/>
        <v>0</v>
      </c>
      <c r="T24" s="66">
        <f t="shared" si="10"/>
        <v>0</v>
      </c>
      <c r="U24" s="61"/>
    </row>
    <row r="25" spans="1:21">
      <c r="A25" s="328">
        <f>+☆Start!B27</f>
        <v>1</v>
      </c>
      <c r="B25" s="328">
        <f>+☆Start!C27</f>
        <v>15</v>
      </c>
      <c r="C25" s="165" t="str">
        <f>+☆Start!D27</f>
        <v>金</v>
      </c>
      <c r="D25" s="86">
        <f>+時給社員A!$D$25</f>
        <v>0</v>
      </c>
      <c r="E25" s="137"/>
      <c r="F25" s="384"/>
      <c r="G25" s="384"/>
      <c r="H25" s="385"/>
      <c r="I25" s="386"/>
      <c r="J25" s="135">
        <f t="shared" si="0"/>
        <v>0</v>
      </c>
      <c r="K25" s="135">
        <f t="shared" si="1"/>
        <v>0</v>
      </c>
      <c r="L25" s="387">
        <f t="shared" si="2"/>
        <v>0</v>
      </c>
      <c r="M25" s="388">
        <f t="shared" si="3"/>
        <v>0</v>
      </c>
      <c r="N25" s="389">
        <f t="shared" si="4"/>
        <v>0</v>
      </c>
      <c r="O25" s="71">
        <f t="shared" si="5"/>
        <v>0</v>
      </c>
      <c r="P25" s="65">
        <f t="shared" si="6"/>
        <v>0</v>
      </c>
      <c r="Q25" s="551">
        <f t="shared" si="7"/>
        <v>0</v>
      </c>
      <c r="R25" s="60">
        <f t="shared" si="8"/>
        <v>0</v>
      </c>
      <c r="S25" s="551">
        <f t="shared" si="9"/>
        <v>0</v>
      </c>
      <c r="T25" s="66">
        <f t="shared" si="10"/>
        <v>0</v>
      </c>
      <c r="U25" s="61"/>
    </row>
    <row r="26" spans="1:21">
      <c r="A26" s="328">
        <f>+☆Start!B28</f>
        <v>1</v>
      </c>
      <c r="B26" s="328">
        <f>+☆Start!C28</f>
        <v>16</v>
      </c>
      <c r="C26" s="165" t="str">
        <f>+☆Start!D28</f>
        <v>土</v>
      </c>
      <c r="D26" s="86">
        <f>+時給社員A!$D$26</f>
        <v>0</v>
      </c>
      <c r="E26" s="137"/>
      <c r="F26" s="384"/>
      <c r="G26" s="384"/>
      <c r="H26" s="385"/>
      <c r="I26" s="386"/>
      <c r="J26" s="135">
        <f t="shared" si="0"/>
        <v>0</v>
      </c>
      <c r="K26" s="135">
        <f t="shared" si="1"/>
        <v>0</v>
      </c>
      <c r="L26" s="387">
        <f t="shared" si="2"/>
        <v>0</v>
      </c>
      <c r="M26" s="388">
        <f t="shared" si="3"/>
        <v>0</v>
      </c>
      <c r="N26" s="389">
        <f t="shared" si="4"/>
        <v>0</v>
      </c>
      <c r="O26" s="71">
        <f t="shared" si="5"/>
        <v>0</v>
      </c>
      <c r="P26" s="65">
        <f t="shared" si="6"/>
        <v>0</v>
      </c>
      <c r="Q26" s="551">
        <f t="shared" si="7"/>
        <v>0</v>
      </c>
      <c r="R26" s="60">
        <f t="shared" si="8"/>
        <v>0</v>
      </c>
      <c r="S26" s="551">
        <f t="shared" si="9"/>
        <v>0</v>
      </c>
      <c r="T26" s="66">
        <f t="shared" si="10"/>
        <v>0</v>
      </c>
      <c r="U26" s="61"/>
    </row>
    <row r="27" spans="1:21">
      <c r="A27" s="328">
        <f>+☆Start!B29</f>
        <v>1</v>
      </c>
      <c r="B27" s="328">
        <f>+☆Start!C29</f>
        <v>17</v>
      </c>
      <c r="C27" s="165" t="str">
        <f>+☆Start!D29</f>
        <v>日</v>
      </c>
      <c r="D27" s="86">
        <f>+時給社員A!$D$27</f>
        <v>0</v>
      </c>
      <c r="E27" s="137"/>
      <c r="F27" s="384"/>
      <c r="G27" s="384"/>
      <c r="H27" s="385"/>
      <c r="I27" s="386"/>
      <c r="J27" s="135">
        <f t="shared" si="0"/>
        <v>0</v>
      </c>
      <c r="K27" s="135">
        <f t="shared" si="1"/>
        <v>0</v>
      </c>
      <c r="L27" s="387">
        <f t="shared" si="2"/>
        <v>0</v>
      </c>
      <c r="M27" s="388">
        <f t="shared" si="3"/>
        <v>0</v>
      </c>
      <c r="N27" s="389">
        <f t="shared" si="4"/>
        <v>0</v>
      </c>
      <c r="O27" s="71">
        <f t="shared" si="5"/>
        <v>0</v>
      </c>
      <c r="P27" s="65">
        <f t="shared" si="6"/>
        <v>0</v>
      </c>
      <c r="Q27" s="551">
        <f t="shared" si="7"/>
        <v>0</v>
      </c>
      <c r="R27" s="60">
        <f t="shared" si="8"/>
        <v>0</v>
      </c>
      <c r="S27" s="551">
        <f t="shared" si="9"/>
        <v>0</v>
      </c>
      <c r="T27" s="66">
        <f t="shared" si="10"/>
        <v>0</v>
      </c>
      <c r="U27" s="61"/>
    </row>
    <row r="28" spans="1:21">
      <c r="A28" s="328">
        <f>+☆Start!B30</f>
        <v>1</v>
      </c>
      <c r="B28" s="328">
        <f>+☆Start!C30</f>
        <v>18</v>
      </c>
      <c r="C28" s="165" t="str">
        <f>+☆Start!D30</f>
        <v>月</v>
      </c>
      <c r="D28" s="86">
        <f>+時給社員A!$D$28</f>
        <v>0</v>
      </c>
      <c r="E28" s="137"/>
      <c r="F28" s="384"/>
      <c r="G28" s="384"/>
      <c r="H28" s="385"/>
      <c r="I28" s="386"/>
      <c r="J28" s="135">
        <f t="shared" si="0"/>
        <v>0</v>
      </c>
      <c r="K28" s="135">
        <f t="shared" si="1"/>
        <v>0</v>
      </c>
      <c r="L28" s="387">
        <f t="shared" si="2"/>
        <v>0</v>
      </c>
      <c r="M28" s="388">
        <f t="shared" si="3"/>
        <v>0</v>
      </c>
      <c r="N28" s="389">
        <f t="shared" si="4"/>
        <v>0</v>
      </c>
      <c r="O28" s="71">
        <f t="shared" si="5"/>
        <v>0</v>
      </c>
      <c r="P28" s="65">
        <f t="shared" si="6"/>
        <v>0</v>
      </c>
      <c r="Q28" s="551">
        <f t="shared" si="7"/>
        <v>0</v>
      </c>
      <c r="R28" s="60">
        <f t="shared" si="8"/>
        <v>0</v>
      </c>
      <c r="S28" s="551">
        <f t="shared" si="9"/>
        <v>0</v>
      </c>
      <c r="T28" s="66">
        <f t="shared" si="10"/>
        <v>0</v>
      </c>
      <c r="U28" s="61"/>
    </row>
    <row r="29" spans="1:21">
      <c r="A29" s="328">
        <f>+☆Start!B31</f>
        <v>1</v>
      </c>
      <c r="B29" s="328">
        <f>+☆Start!C31</f>
        <v>19</v>
      </c>
      <c r="C29" s="165" t="str">
        <f>+☆Start!D31</f>
        <v>火</v>
      </c>
      <c r="D29" s="86">
        <f>+時給社員A!$D$29</f>
        <v>0</v>
      </c>
      <c r="E29" s="137"/>
      <c r="F29" s="384"/>
      <c r="G29" s="384"/>
      <c r="H29" s="385"/>
      <c r="I29" s="386"/>
      <c r="J29" s="135">
        <f t="shared" si="0"/>
        <v>0</v>
      </c>
      <c r="K29" s="135">
        <f t="shared" si="1"/>
        <v>0</v>
      </c>
      <c r="L29" s="387">
        <f t="shared" si="2"/>
        <v>0</v>
      </c>
      <c r="M29" s="388">
        <f t="shared" si="3"/>
        <v>0</v>
      </c>
      <c r="N29" s="389">
        <f t="shared" si="4"/>
        <v>0</v>
      </c>
      <c r="O29" s="71">
        <f t="shared" si="5"/>
        <v>0</v>
      </c>
      <c r="P29" s="65">
        <f t="shared" si="6"/>
        <v>0</v>
      </c>
      <c r="Q29" s="551">
        <f t="shared" si="7"/>
        <v>0</v>
      </c>
      <c r="R29" s="60">
        <f t="shared" si="8"/>
        <v>0</v>
      </c>
      <c r="S29" s="551">
        <f t="shared" si="9"/>
        <v>0</v>
      </c>
      <c r="T29" s="66">
        <f t="shared" si="10"/>
        <v>0</v>
      </c>
      <c r="U29" s="61"/>
    </row>
    <row r="30" spans="1:21">
      <c r="A30" s="328">
        <f>+☆Start!B32</f>
        <v>1</v>
      </c>
      <c r="B30" s="328">
        <f>+☆Start!C32</f>
        <v>20</v>
      </c>
      <c r="C30" s="165" t="str">
        <f>+☆Start!D32</f>
        <v>水</v>
      </c>
      <c r="D30" s="86">
        <f>+時給社員A!$D$30</f>
        <v>0</v>
      </c>
      <c r="E30" s="137"/>
      <c r="F30" s="384"/>
      <c r="G30" s="384"/>
      <c r="H30" s="385"/>
      <c r="I30" s="386"/>
      <c r="J30" s="135">
        <f t="shared" si="0"/>
        <v>0</v>
      </c>
      <c r="K30" s="135">
        <f t="shared" si="1"/>
        <v>0</v>
      </c>
      <c r="L30" s="387">
        <f t="shared" si="2"/>
        <v>0</v>
      </c>
      <c r="M30" s="388">
        <f t="shared" si="3"/>
        <v>0</v>
      </c>
      <c r="N30" s="389">
        <f t="shared" si="4"/>
        <v>0</v>
      </c>
      <c r="O30" s="71">
        <f t="shared" si="5"/>
        <v>0</v>
      </c>
      <c r="P30" s="65">
        <f t="shared" si="6"/>
        <v>0</v>
      </c>
      <c r="Q30" s="551">
        <f t="shared" si="7"/>
        <v>0</v>
      </c>
      <c r="R30" s="60">
        <f t="shared" si="8"/>
        <v>0</v>
      </c>
      <c r="S30" s="551">
        <f t="shared" si="9"/>
        <v>0</v>
      </c>
      <c r="T30" s="66">
        <f t="shared" si="10"/>
        <v>0</v>
      </c>
      <c r="U30" s="61"/>
    </row>
    <row r="31" spans="1:21">
      <c r="A31" s="328">
        <f>+☆Start!B33</f>
        <v>1</v>
      </c>
      <c r="B31" s="328">
        <f>+☆Start!C33</f>
        <v>21</v>
      </c>
      <c r="C31" s="165" t="str">
        <f>+☆Start!D33</f>
        <v>木</v>
      </c>
      <c r="D31" s="86">
        <f>+時給社員A!$D$31</f>
        <v>0</v>
      </c>
      <c r="E31" s="137"/>
      <c r="F31" s="384"/>
      <c r="G31" s="384"/>
      <c r="H31" s="385"/>
      <c r="I31" s="386"/>
      <c r="J31" s="135">
        <f t="shared" si="0"/>
        <v>0</v>
      </c>
      <c r="K31" s="135">
        <f t="shared" si="1"/>
        <v>0</v>
      </c>
      <c r="L31" s="387">
        <f t="shared" si="2"/>
        <v>0</v>
      </c>
      <c r="M31" s="388">
        <f t="shared" si="3"/>
        <v>0</v>
      </c>
      <c r="N31" s="389">
        <f t="shared" si="4"/>
        <v>0</v>
      </c>
      <c r="O31" s="71">
        <f t="shared" si="5"/>
        <v>0</v>
      </c>
      <c r="P31" s="65">
        <f t="shared" si="6"/>
        <v>0</v>
      </c>
      <c r="Q31" s="551">
        <f t="shared" si="7"/>
        <v>0</v>
      </c>
      <c r="R31" s="60">
        <f t="shared" si="8"/>
        <v>0</v>
      </c>
      <c r="S31" s="551">
        <f t="shared" si="9"/>
        <v>0</v>
      </c>
      <c r="T31" s="66">
        <f t="shared" si="10"/>
        <v>0</v>
      </c>
      <c r="U31" s="61"/>
    </row>
    <row r="32" spans="1:21">
      <c r="A32" s="328">
        <f>+☆Start!B34</f>
        <v>1</v>
      </c>
      <c r="B32" s="328">
        <f>+☆Start!C34</f>
        <v>22</v>
      </c>
      <c r="C32" s="165" t="str">
        <f>+☆Start!D34</f>
        <v>金</v>
      </c>
      <c r="D32" s="86">
        <f>+時給社員A!$D$32</f>
        <v>0</v>
      </c>
      <c r="E32" s="137"/>
      <c r="F32" s="384"/>
      <c r="G32" s="384"/>
      <c r="H32" s="385"/>
      <c r="I32" s="386"/>
      <c r="J32" s="135">
        <f t="shared" si="0"/>
        <v>0</v>
      </c>
      <c r="K32" s="135">
        <f t="shared" si="1"/>
        <v>0</v>
      </c>
      <c r="L32" s="387">
        <f t="shared" si="2"/>
        <v>0</v>
      </c>
      <c r="M32" s="388">
        <f t="shared" si="3"/>
        <v>0</v>
      </c>
      <c r="N32" s="389">
        <f t="shared" si="4"/>
        <v>0</v>
      </c>
      <c r="O32" s="71">
        <f t="shared" si="5"/>
        <v>0</v>
      </c>
      <c r="P32" s="65">
        <f t="shared" si="6"/>
        <v>0</v>
      </c>
      <c r="Q32" s="551">
        <f t="shared" si="7"/>
        <v>0</v>
      </c>
      <c r="R32" s="60">
        <f t="shared" si="8"/>
        <v>0</v>
      </c>
      <c r="S32" s="551">
        <f t="shared" si="9"/>
        <v>0</v>
      </c>
      <c r="T32" s="66">
        <f t="shared" si="10"/>
        <v>0</v>
      </c>
      <c r="U32" s="61"/>
    </row>
    <row r="33" spans="1:21">
      <c r="A33" s="328">
        <f>+☆Start!B35</f>
        <v>1</v>
      </c>
      <c r="B33" s="328">
        <f>+☆Start!C35</f>
        <v>23</v>
      </c>
      <c r="C33" s="165" t="str">
        <f>+☆Start!D35</f>
        <v>土</v>
      </c>
      <c r="D33" s="86">
        <f>+時給社員A!$D$33</f>
        <v>0</v>
      </c>
      <c r="E33" s="137"/>
      <c r="F33" s="384"/>
      <c r="G33" s="384"/>
      <c r="H33" s="385"/>
      <c r="I33" s="386"/>
      <c r="J33" s="135">
        <f t="shared" si="0"/>
        <v>0</v>
      </c>
      <c r="K33" s="135">
        <f t="shared" si="1"/>
        <v>0</v>
      </c>
      <c r="L33" s="387">
        <f t="shared" si="2"/>
        <v>0</v>
      </c>
      <c r="M33" s="388">
        <f t="shared" si="3"/>
        <v>0</v>
      </c>
      <c r="N33" s="389">
        <f t="shared" si="4"/>
        <v>0</v>
      </c>
      <c r="O33" s="71">
        <f t="shared" si="5"/>
        <v>0</v>
      </c>
      <c r="P33" s="65">
        <f t="shared" si="6"/>
        <v>0</v>
      </c>
      <c r="Q33" s="551">
        <f t="shared" si="7"/>
        <v>0</v>
      </c>
      <c r="R33" s="60">
        <f t="shared" si="8"/>
        <v>0</v>
      </c>
      <c r="S33" s="551">
        <f t="shared" si="9"/>
        <v>0</v>
      </c>
      <c r="T33" s="66">
        <f t="shared" si="10"/>
        <v>0</v>
      </c>
      <c r="U33" s="61"/>
    </row>
    <row r="34" spans="1:21">
      <c r="A34" s="328">
        <f>+☆Start!B36</f>
        <v>1</v>
      </c>
      <c r="B34" s="328">
        <f>+☆Start!C36</f>
        <v>24</v>
      </c>
      <c r="C34" s="165" t="str">
        <f>+☆Start!D36</f>
        <v>日</v>
      </c>
      <c r="D34" s="86">
        <f>+時給社員A!$D$34</f>
        <v>0</v>
      </c>
      <c r="E34" s="137"/>
      <c r="F34" s="384"/>
      <c r="G34" s="384"/>
      <c r="H34" s="385"/>
      <c r="I34" s="386"/>
      <c r="J34" s="135">
        <f t="shared" si="0"/>
        <v>0</v>
      </c>
      <c r="K34" s="135">
        <f t="shared" si="1"/>
        <v>0</v>
      </c>
      <c r="L34" s="387">
        <f t="shared" si="2"/>
        <v>0</v>
      </c>
      <c r="M34" s="388">
        <f t="shared" si="3"/>
        <v>0</v>
      </c>
      <c r="N34" s="389">
        <f t="shared" si="4"/>
        <v>0</v>
      </c>
      <c r="O34" s="71">
        <f t="shared" si="5"/>
        <v>0</v>
      </c>
      <c r="P34" s="65">
        <f t="shared" si="6"/>
        <v>0</v>
      </c>
      <c r="Q34" s="551">
        <f t="shared" si="7"/>
        <v>0</v>
      </c>
      <c r="R34" s="60">
        <f t="shared" si="8"/>
        <v>0</v>
      </c>
      <c r="S34" s="551">
        <f t="shared" si="9"/>
        <v>0</v>
      </c>
      <c r="T34" s="66">
        <f t="shared" si="10"/>
        <v>0</v>
      </c>
      <c r="U34" s="61"/>
    </row>
    <row r="35" spans="1:21">
      <c r="A35" s="328">
        <f>+☆Start!B37</f>
        <v>1</v>
      </c>
      <c r="B35" s="328">
        <f>+☆Start!C37</f>
        <v>25</v>
      </c>
      <c r="C35" s="165" t="str">
        <f>+☆Start!D37</f>
        <v>月</v>
      </c>
      <c r="D35" s="115">
        <f>+時給社員A!$D$35</f>
        <v>0</v>
      </c>
      <c r="E35" s="138"/>
      <c r="F35" s="384"/>
      <c r="G35" s="384"/>
      <c r="H35" s="385"/>
      <c r="I35" s="386"/>
      <c r="J35" s="135">
        <f t="shared" si="0"/>
        <v>0</v>
      </c>
      <c r="K35" s="135">
        <f t="shared" si="1"/>
        <v>0</v>
      </c>
      <c r="L35" s="387">
        <f t="shared" si="2"/>
        <v>0</v>
      </c>
      <c r="M35" s="388">
        <f t="shared" si="3"/>
        <v>0</v>
      </c>
      <c r="N35" s="389">
        <f t="shared" si="4"/>
        <v>0</v>
      </c>
      <c r="O35" s="71">
        <f t="shared" si="5"/>
        <v>0</v>
      </c>
      <c r="P35" s="65">
        <f t="shared" si="6"/>
        <v>0</v>
      </c>
      <c r="Q35" s="551">
        <f t="shared" si="7"/>
        <v>0</v>
      </c>
      <c r="R35" s="60">
        <f t="shared" si="8"/>
        <v>0</v>
      </c>
      <c r="S35" s="551">
        <f t="shared" si="9"/>
        <v>0</v>
      </c>
      <c r="T35" s="66">
        <f t="shared" si="10"/>
        <v>0</v>
      </c>
      <c r="U35" s="61"/>
    </row>
    <row r="36" spans="1:21" ht="14.25" thickBot="1">
      <c r="A36" s="112" t="s">
        <v>64</v>
      </c>
      <c r="B36" s="326"/>
      <c r="C36" s="168"/>
      <c r="D36" s="116" t="s">
        <v>20</v>
      </c>
      <c r="E36" s="139">
        <f>SUM(E5:E35)</f>
        <v>0</v>
      </c>
      <c r="F36" s="70">
        <f>COUNTIF(F5:F35,"&gt;=0:00")</f>
        <v>0</v>
      </c>
      <c r="G36" s="85"/>
      <c r="H36" s="47"/>
      <c r="I36" s="85"/>
      <c r="J36" s="391"/>
      <c r="K36" s="391"/>
      <c r="L36" s="391"/>
      <c r="M36" s="391"/>
      <c r="N36" s="246">
        <f t="shared" ref="N36:T36" si="11">SUM(N5:N35)</f>
        <v>0</v>
      </c>
      <c r="O36" s="247">
        <f t="shared" si="11"/>
        <v>0</v>
      </c>
      <c r="P36" s="68">
        <f t="shared" si="11"/>
        <v>0</v>
      </c>
      <c r="Q36" s="552">
        <f t="shared" si="11"/>
        <v>0</v>
      </c>
      <c r="R36" s="69">
        <f t="shared" si="11"/>
        <v>0</v>
      </c>
      <c r="S36" s="553">
        <f t="shared" si="11"/>
        <v>0</v>
      </c>
      <c r="T36" s="67">
        <f t="shared" si="11"/>
        <v>0</v>
      </c>
      <c r="U36" s="61"/>
    </row>
    <row r="37" spans="1:21" hidden="1">
      <c r="I37" s="57"/>
      <c r="J37" s="57"/>
      <c r="K37" s="57"/>
      <c r="L37" s="57"/>
      <c r="M37" s="57"/>
      <c r="N37" s="251">
        <f>IF(P36=0,0,+P36/O2)</f>
        <v>0</v>
      </c>
      <c r="T37" s="57"/>
    </row>
    <row r="38" spans="1:21" hidden="1">
      <c r="N38" s="251">
        <f>IF(R36=0,0,+R36/O3)</f>
        <v>0</v>
      </c>
    </row>
    <row r="39" spans="1:21">
      <c r="N39" s="531"/>
    </row>
    <row r="40" spans="1:21">
      <c r="N40" s="531"/>
    </row>
  </sheetData>
  <sheetProtection password="C7DC" sheet="1" objects="1" scenarios="1"/>
  <customSheetViews>
    <customSheetView guid="{BDAB181F-01EB-4436-B964-476139DF42C7}" showRuler="0">
      <pane ySplit="4" topLeftCell="A5" activePane="bottomLeft" state="frozen"/>
      <selection pane="bottomLeft" activeCell="F15" sqref="F15"/>
      <pageMargins left="0.78700000000000003" right="0.78700000000000003" top="0.98399999999999999" bottom="0.98399999999999999" header="0.51200000000000001" footer="0.51200000000000001"/>
      <headerFooter alignWithMargins="0"/>
    </customSheetView>
  </customSheetViews>
  <mergeCells count="4">
    <mergeCell ref="A3:B3"/>
    <mergeCell ref="B1:F2"/>
    <mergeCell ref="I2:N2"/>
    <mergeCell ref="I3:N3"/>
  </mergeCells>
  <phoneticPr fontId="3"/>
  <conditionalFormatting sqref="D5:E35">
    <cfRule type="cellIs" dxfId="2" priority="1" stopIfTrue="1" operator="equal">
      <formula>"日"</formula>
    </cfRule>
  </conditionalFormatting>
  <conditionalFormatting sqref="C5:C35">
    <cfRule type="cellIs" dxfId="1" priority="2" stopIfTrue="1" operator="equal">
      <formula>"土"</formula>
    </cfRule>
    <cfRule type="cellIs" dxfId="0" priority="3" stopIfTrue="1" operator="equal">
      <formula>"日"</formula>
    </cfRule>
  </conditionalFormatting>
  <hyperlinks>
    <hyperlink ref="U3" location="☆Start!A1" display="  Start"/>
    <hyperlink ref="U4" location="集計元帳!A1" display="    集計元帳"/>
  </hyperlinks>
  <pageMargins left="0.78700000000000003" right="0.78700000000000003" top="0.98399999999999999" bottom="0.79" header="0.51200000000000001" footer="0.51200000000000001"/>
  <pageSetup paperSize="9" orientation="landscape" horizontalDpi="360"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説明その他</vt:lpstr>
      <vt:lpstr>賞与</vt:lpstr>
      <vt:lpstr>社員支払明細書</vt:lpstr>
      <vt:lpstr>時給支払明細書</vt:lpstr>
      <vt:lpstr>☆Start</vt:lpstr>
      <vt:lpstr>集計元帳</vt:lpstr>
      <vt:lpstr>時給社員A</vt:lpstr>
      <vt:lpstr>時給社員B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Hirano Kouji</dc:creator>
  <cp:lastModifiedBy>hirano kooji</cp:lastModifiedBy>
  <cp:lastPrinted>2007-01-27T09:14:40Z</cp:lastPrinted>
  <dcterms:created xsi:type="dcterms:W3CDTF">2003-02-21T06:53:29Z</dcterms:created>
  <dcterms:modified xsi:type="dcterms:W3CDTF">2013-01-11T02:48:03Z</dcterms:modified>
</cp:coreProperties>
</file>